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ance\Documents\SUNYAlbany\Teaching\Spring2021\"/>
    </mc:Choice>
  </mc:AlternateContent>
  <xr:revisionPtr revIDLastSave="0" documentId="13_ncr:1_{2A467E53-3ADD-4925-B2D9-A3E3BEA6727C}" xr6:coauthVersionLast="47" xr6:coauthVersionMax="47" xr10:uidLastSave="{00000000-0000-0000-0000-000000000000}"/>
  <bookViews>
    <workbookView xWindow="0" yWindow="0" windowWidth="10680" windowHeight="15600" firstSheet="1" activeTab="1" xr2:uid="{00000000-000D-0000-FFFF-FFFF00000000}"/>
  </bookViews>
  <sheets>
    <sheet name="Ammonium Nitrate Calibration" sheetId="4" r:id="rId1"/>
    <sheet name="Ambient Aerosol" sheetId="1" r:id="rId2"/>
    <sheet name="k_org" sheetId="2" r:id="rId3"/>
  </sheets>
  <calcPr calcId="181029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18" i="1"/>
  <c r="E17" i="1"/>
  <c r="D17" i="1" s="1"/>
  <c r="D8" i="4" l="1"/>
  <c r="C4" i="2" s="1"/>
  <c r="E4" i="2"/>
  <c r="A4" i="2"/>
  <c r="C6" i="2"/>
  <c r="E17" i="4"/>
  <c r="D17" i="4" s="1"/>
  <c r="D3" i="2" l="1"/>
  <c r="C18" i="4"/>
  <c r="A18" i="4" s="1"/>
  <c r="B17" i="4"/>
  <c r="E18" i="4"/>
  <c r="D18" i="4" s="1"/>
  <c r="C19" i="4"/>
  <c r="A17" i="4"/>
  <c r="B18" i="4" l="1"/>
  <c r="E19" i="4"/>
  <c r="D19" i="4" s="1"/>
  <c r="A19" i="4"/>
  <c r="C20" i="4"/>
  <c r="B19" i="4" l="1"/>
  <c r="C21" i="4"/>
  <c r="E20" i="4"/>
  <c r="D20" i="4" s="1"/>
  <c r="B20" i="4" s="1"/>
  <c r="A20" i="4"/>
  <c r="E21" i="4" l="1"/>
  <c r="D21" i="4" s="1"/>
  <c r="B21" i="4" s="1"/>
  <c r="A21" i="4"/>
  <c r="C22" i="4"/>
  <c r="E22" i="4" l="1"/>
  <c r="D22" i="4" s="1"/>
  <c r="B22" i="4" s="1"/>
  <c r="A22" i="4"/>
  <c r="C23" i="4"/>
  <c r="A17" i="1"/>
  <c r="E23" i="4" l="1"/>
  <c r="D23" i="4" s="1"/>
  <c r="B23" i="4" s="1"/>
  <c r="A23" i="4"/>
  <c r="C24" i="4"/>
  <c r="A18" i="1" l="1"/>
  <c r="E18" i="1"/>
  <c r="D18" i="1" s="1"/>
  <c r="C25" i="4"/>
  <c r="E24" i="4"/>
  <c r="D24" i="4" s="1"/>
  <c r="B24" i="4" s="1"/>
  <c r="A24" i="4"/>
  <c r="B17" i="1"/>
  <c r="A19" i="1" l="1"/>
  <c r="E19" i="1"/>
  <c r="D19" i="1" s="1"/>
  <c r="E25" i="4"/>
  <c r="D25" i="4" s="1"/>
  <c r="B25" i="4" s="1"/>
  <c r="A25" i="4"/>
  <c r="C26" i="4"/>
  <c r="B18" i="1"/>
  <c r="A20" i="1" l="1"/>
  <c r="E20" i="1"/>
  <c r="D20" i="1" s="1"/>
  <c r="B19" i="1"/>
  <c r="E26" i="4"/>
  <c r="D26" i="4" s="1"/>
  <c r="B26" i="4" s="1"/>
  <c r="A26" i="4"/>
  <c r="C27" i="4"/>
  <c r="A21" i="1" l="1"/>
  <c r="E21" i="1"/>
  <c r="E27" i="4"/>
  <c r="D27" i="4" s="1"/>
  <c r="B27" i="4" s="1"/>
  <c r="A27" i="4"/>
  <c r="C28" i="4"/>
  <c r="B20" i="1"/>
  <c r="A22" i="1" l="1"/>
  <c r="E22" i="1"/>
  <c r="C29" i="4"/>
  <c r="A28" i="4"/>
  <c r="E28" i="4"/>
  <c r="D28" i="4" s="1"/>
  <c r="B28" i="4" s="1"/>
  <c r="D22" i="1"/>
  <c r="A23" i="1" l="1"/>
  <c r="E23" i="1"/>
  <c r="B22" i="1"/>
  <c r="E29" i="4"/>
  <c r="D29" i="4" s="1"/>
  <c r="B29" i="4" s="1"/>
  <c r="A29" i="4"/>
  <c r="C30" i="4"/>
  <c r="A24" i="1" l="1"/>
  <c r="E24" i="1"/>
  <c r="D24" i="1" s="1"/>
  <c r="E30" i="4"/>
  <c r="D30" i="4" s="1"/>
  <c r="B30" i="4" s="1"/>
  <c r="A30" i="4"/>
  <c r="C31" i="4"/>
  <c r="A25" i="1" l="1"/>
  <c r="E25" i="1"/>
  <c r="D25" i="1" s="1"/>
  <c r="B24" i="1"/>
  <c r="E31" i="4"/>
  <c r="D31" i="4" s="1"/>
  <c r="B31" i="4" s="1"/>
  <c r="A31" i="4"/>
  <c r="C32" i="4"/>
  <c r="A26" i="1" l="1"/>
  <c r="E26" i="1"/>
  <c r="D26" i="1" s="1"/>
  <c r="B25" i="1"/>
  <c r="C33" i="4"/>
  <c r="E32" i="4"/>
  <c r="D32" i="4" s="1"/>
  <c r="B32" i="4" s="1"/>
  <c r="A32" i="4"/>
  <c r="A27" i="1" l="1"/>
  <c r="E27" i="1"/>
  <c r="D27" i="1" s="1"/>
  <c r="B26" i="1"/>
  <c r="E33" i="4"/>
  <c r="D33" i="4" s="1"/>
  <c r="B33" i="4" s="1"/>
  <c r="A33" i="4"/>
  <c r="C34" i="4"/>
  <c r="A28" i="1" l="1"/>
  <c r="E28" i="1"/>
  <c r="D28" i="1" s="1"/>
  <c r="B27" i="1"/>
  <c r="E34" i="4"/>
  <c r="D34" i="4" s="1"/>
  <c r="B34" i="4" s="1"/>
  <c r="A34" i="4"/>
  <c r="C35" i="4"/>
  <c r="A29" i="1" l="1"/>
  <c r="E29" i="1"/>
  <c r="D29" i="1" s="1"/>
  <c r="B28" i="1"/>
  <c r="E35" i="4"/>
  <c r="D35" i="4" s="1"/>
  <c r="B35" i="4" s="1"/>
  <c r="A35" i="4"/>
  <c r="C36" i="4"/>
  <c r="A30" i="1" l="1"/>
  <c r="E30" i="1"/>
  <c r="D30" i="1" s="1"/>
  <c r="B29" i="1"/>
  <c r="C37" i="4"/>
  <c r="E36" i="4"/>
  <c r="D36" i="4" s="1"/>
  <c r="B36" i="4" s="1"/>
  <c r="A36" i="4"/>
  <c r="A31" i="1" l="1"/>
  <c r="E31" i="1"/>
  <c r="D31" i="1" s="1"/>
  <c r="B30" i="1"/>
  <c r="E37" i="4"/>
  <c r="D37" i="4" s="1"/>
  <c r="B37" i="4" s="1"/>
  <c r="A37" i="4"/>
  <c r="C38" i="4"/>
  <c r="A32" i="1" l="1"/>
  <c r="E32" i="1"/>
  <c r="D32" i="1" s="1"/>
  <c r="B31" i="1"/>
  <c r="E38" i="4"/>
  <c r="D38" i="4" s="1"/>
  <c r="B38" i="4" s="1"/>
  <c r="A38" i="4"/>
  <c r="C39" i="4"/>
  <c r="A33" i="1" l="1"/>
  <c r="E33" i="1"/>
  <c r="B32" i="1"/>
  <c r="E39" i="4"/>
  <c r="D39" i="4" s="1"/>
  <c r="B39" i="4" s="1"/>
  <c r="A39" i="4"/>
  <c r="C40" i="4"/>
  <c r="A34" i="1" l="1"/>
  <c r="E34" i="1"/>
  <c r="C41" i="4"/>
  <c r="E40" i="4"/>
  <c r="D40" i="4" s="1"/>
  <c r="B40" i="4" s="1"/>
  <c r="A40" i="4"/>
  <c r="D34" i="1"/>
  <c r="A35" i="1" l="1"/>
  <c r="E35" i="1"/>
  <c r="B34" i="1"/>
  <c r="E41" i="4"/>
  <c r="D41" i="4" s="1"/>
  <c r="B41" i="4" s="1"/>
  <c r="A41" i="4"/>
  <c r="C42" i="4"/>
  <c r="A36" i="1" l="1"/>
  <c r="E36" i="1"/>
  <c r="D36" i="1" s="1"/>
  <c r="E42" i="4"/>
  <c r="D42" i="4" s="1"/>
  <c r="B42" i="4" s="1"/>
  <c r="A42" i="4"/>
  <c r="C43" i="4"/>
  <c r="A37" i="1" l="1"/>
  <c r="E37" i="1"/>
  <c r="D37" i="1" s="1"/>
  <c r="B36" i="1"/>
  <c r="E43" i="4"/>
  <c r="D43" i="4" s="1"/>
  <c r="B43" i="4" s="1"/>
  <c r="A43" i="4"/>
  <c r="C44" i="4"/>
  <c r="A38" i="1" l="1"/>
  <c r="E38" i="1"/>
  <c r="D38" i="1" s="1"/>
  <c r="B37" i="1"/>
  <c r="C45" i="4"/>
  <c r="A44" i="4"/>
  <c r="E44" i="4"/>
  <c r="D44" i="4" s="1"/>
  <c r="B44" i="4" s="1"/>
  <c r="A39" i="1" l="1"/>
  <c r="E39" i="1"/>
  <c r="D39" i="1" s="1"/>
  <c r="B38" i="1"/>
  <c r="E45" i="4"/>
  <c r="D45" i="4" s="1"/>
  <c r="B45" i="4" s="1"/>
  <c r="A45" i="4"/>
  <c r="C46" i="4"/>
  <c r="A40" i="1" l="1"/>
  <c r="E40" i="1"/>
  <c r="D40" i="1" s="1"/>
  <c r="B39" i="1"/>
  <c r="E46" i="4"/>
  <c r="D46" i="4" s="1"/>
  <c r="B46" i="4" s="1"/>
  <c r="A46" i="4"/>
  <c r="C47" i="4"/>
  <c r="A41" i="1" l="1"/>
  <c r="E41" i="1"/>
  <c r="D41" i="1" s="1"/>
  <c r="B40" i="1"/>
  <c r="E47" i="4"/>
  <c r="D47" i="4" s="1"/>
  <c r="B47" i="4" s="1"/>
  <c r="A47" i="4"/>
  <c r="C48" i="4"/>
  <c r="A42" i="1" l="1"/>
  <c r="E42" i="1"/>
  <c r="D42" i="1" s="1"/>
  <c r="B41" i="1"/>
  <c r="C49" i="4"/>
  <c r="E48" i="4"/>
  <c r="D48" i="4" s="1"/>
  <c r="B48" i="4" s="1"/>
  <c r="A48" i="4"/>
  <c r="A43" i="1" l="1"/>
  <c r="E43" i="1"/>
  <c r="D43" i="1" s="1"/>
  <c r="B42" i="1"/>
  <c r="E49" i="4"/>
  <c r="D49" i="4" s="1"/>
  <c r="B49" i="4" s="1"/>
  <c r="A49" i="4"/>
  <c r="C50" i="4"/>
  <c r="A44" i="1" l="1"/>
  <c r="E44" i="1"/>
  <c r="D44" i="1" s="1"/>
  <c r="B43" i="1"/>
  <c r="E50" i="4"/>
  <c r="D50" i="4" s="1"/>
  <c r="B50" i="4" s="1"/>
  <c r="A50" i="4"/>
  <c r="C51" i="4"/>
  <c r="A45" i="1" l="1"/>
  <c r="E45" i="1"/>
  <c r="B44" i="1"/>
  <c r="E51" i="4"/>
  <c r="D51" i="4" s="1"/>
  <c r="B51" i="4" s="1"/>
  <c r="A51" i="4"/>
  <c r="C52" i="4"/>
  <c r="A46" i="1" l="1"/>
  <c r="E46" i="1"/>
  <c r="D46" i="1" s="1"/>
  <c r="C53" i="4"/>
  <c r="E52" i="4"/>
  <c r="D52" i="4" s="1"/>
  <c r="B52" i="4" s="1"/>
  <c r="A52" i="4"/>
  <c r="A47" i="1" l="1"/>
  <c r="E47" i="1"/>
  <c r="B46" i="1"/>
  <c r="E53" i="4"/>
  <c r="D53" i="4" s="1"/>
  <c r="B53" i="4" s="1"/>
  <c r="A53" i="4"/>
  <c r="C54" i="4"/>
  <c r="A48" i="1" l="1"/>
  <c r="E48" i="1"/>
  <c r="D48" i="1" s="1"/>
  <c r="E54" i="4"/>
  <c r="D54" i="4" s="1"/>
  <c r="B54" i="4" s="1"/>
  <c r="A54" i="4"/>
  <c r="C55" i="4"/>
  <c r="A49" i="1" l="1"/>
  <c r="E49" i="1"/>
  <c r="D49" i="1" s="1"/>
  <c r="B48" i="1"/>
  <c r="E55" i="4"/>
  <c r="D55" i="4" s="1"/>
  <c r="B55" i="4" s="1"/>
  <c r="A55" i="4"/>
  <c r="C56" i="4"/>
  <c r="A50" i="1" l="1"/>
  <c r="E50" i="1"/>
  <c r="D50" i="1" s="1"/>
  <c r="B49" i="1"/>
  <c r="C57" i="4"/>
  <c r="E56" i="4"/>
  <c r="D56" i="4" s="1"/>
  <c r="B56" i="4" s="1"/>
  <c r="A56" i="4"/>
  <c r="A51" i="1" l="1"/>
  <c r="E51" i="1"/>
  <c r="D51" i="1" s="1"/>
  <c r="B50" i="1"/>
  <c r="E57" i="4"/>
  <c r="D57" i="4" s="1"/>
  <c r="B57" i="4" s="1"/>
  <c r="A57" i="4"/>
  <c r="C58" i="4"/>
  <c r="A52" i="1" l="1"/>
  <c r="E52" i="1"/>
  <c r="D52" i="1" s="1"/>
  <c r="B51" i="1"/>
  <c r="E58" i="4"/>
  <c r="D58" i="4" s="1"/>
  <c r="B58" i="4" s="1"/>
  <c r="A58" i="4"/>
  <c r="C59" i="4"/>
  <c r="A53" i="1" l="1"/>
  <c r="E53" i="1"/>
  <c r="D53" i="1" s="1"/>
  <c r="B52" i="1"/>
  <c r="E59" i="4"/>
  <c r="D59" i="4" s="1"/>
  <c r="B59" i="4" s="1"/>
  <c r="A59" i="4"/>
  <c r="C60" i="4"/>
  <c r="A54" i="1" l="1"/>
  <c r="E54" i="1"/>
  <c r="D54" i="1" s="1"/>
  <c r="B53" i="1"/>
  <c r="C61" i="4"/>
  <c r="E60" i="4"/>
  <c r="D60" i="4" s="1"/>
  <c r="B60" i="4" s="1"/>
  <c r="A60" i="4"/>
  <c r="A55" i="1" l="1"/>
  <c r="E55" i="1"/>
  <c r="D55" i="1" s="1"/>
  <c r="B54" i="1"/>
  <c r="E61" i="4"/>
  <c r="D61" i="4" s="1"/>
  <c r="B61" i="4" s="1"/>
  <c r="A61" i="4"/>
  <c r="C62" i="4"/>
  <c r="A56" i="1" l="1"/>
  <c r="E56" i="1"/>
  <c r="D56" i="1" s="1"/>
  <c r="B55" i="1"/>
  <c r="E62" i="4"/>
  <c r="D62" i="4" s="1"/>
  <c r="B62" i="4" s="1"/>
  <c r="A62" i="4"/>
  <c r="C63" i="4"/>
  <c r="A57" i="1" l="1"/>
  <c r="E57" i="1"/>
  <c r="B56" i="1"/>
  <c r="E63" i="4"/>
  <c r="D63" i="4" s="1"/>
  <c r="B63" i="4" s="1"/>
  <c r="A63" i="4"/>
  <c r="C64" i="4"/>
  <c r="A58" i="1" l="1"/>
  <c r="E58" i="1"/>
  <c r="D58" i="1" s="1"/>
  <c r="C65" i="4"/>
  <c r="E64" i="4"/>
  <c r="D64" i="4" s="1"/>
  <c r="B64" i="4" s="1"/>
  <c r="A64" i="4"/>
  <c r="A59" i="1" l="1"/>
  <c r="E59" i="1"/>
  <c r="B58" i="1"/>
  <c r="E65" i="4"/>
  <c r="D65" i="4" s="1"/>
  <c r="B65" i="4" s="1"/>
  <c r="A65" i="4"/>
  <c r="C66" i="4"/>
  <c r="A60" i="1" l="1"/>
  <c r="E60" i="1"/>
  <c r="D60" i="1" s="1"/>
  <c r="B60" i="1" s="1"/>
  <c r="E66" i="4"/>
  <c r="D66" i="4" s="1"/>
  <c r="B66" i="4" s="1"/>
  <c r="A66" i="4"/>
  <c r="C67" i="4"/>
  <c r="A61" i="1" l="1"/>
  <c r="E61" i="1"/>
  <c r="D61" i="1" s="1"/>
  <c r="B61" i="1" s="1"/>
  <c r="E67" i="4"/>
  <c r="D67" i="4" s="1"/>
  <c r="B67" i="4" s="1"/>
  <c r="A67" i="4"/>
  <c r="C68" i="4"/>
  <c r="A62" i="1" l="1"/>
  <c r="E62" i="1"/>
  <c r="D62" i="1" s="1"/>
  <c r="B62" i="1" s="1"/>
  <c r="C69" i="4"/>
  <c r="E68" i="4"/>
  <c r="D68" i="4" s="1"/>
  <c r="B68" i="4" s="1"/>
  <c r="A68" i="4"/>
  <c r="A63" i="1" l="1"/>
  <c r="E63" i="1"/>
  <c r="D63" i="1" s="1"/>
  <c r="B63" i="1" s="1"/>
  <c r="E69" i="4"/>
  <c r="D69" i="4" s="1"/>
  <c r="B69" i="4" s="1"/>
  <c r="A69" i="4"/>
  <c r="C70" i="4"/>
  <c r="A64" i="1" l="1"/>
  <c r="E64" i="1"/>
  <c r="D64" i="1" s="1"/>
  <c r="B64" i="1" s="1"/>
  <c r="E70" i="4"/>
  <c r="D70" i="4" s="1"/>
  <c r="B70" i="4" s="1"/>
  <c r="A70" i="4"/>
  <c r="C71" i="4"/>
  <c r="A65" i="1" l="1"/>
  <c r="E65" i="1"/>
  <c r="D65" i="1" s="1"/>
  <c r="B65" i="1" s="1"/>
  <c r="E71" i="4"/>
  <c r="D71" i="4" s="1"/>
  <c r="A71" i="4"/>
  <c r="A66" i="1" l="1"/>
  <c r="E66" i="1"/>
  <c r="D66" i="1" s="1"/>
  <c r="B66" i="1" s="1"/>
  <c r="B71" i="4"/>
  <c r="D9" i="4"/>
  <c r="A67" i="1" l="1"/>
  <c r="E67" i="1"/>
  <c r="D67" i="1" s="1"/>
  <c r="B67" i="1" s="1"/>
  <c r="A68" i="1" l="1"/>
  <c r="E68" i="1"/>
  <c r="D68" i="1" s="1"/>
  <c r="B68" i="1" s="1"/>
  <c r="A69" i="1" l="1"/>
  <c r="E69" i="1"/>
  <c r="A70" i="1" l="1"/>
  <c r="E70" i="1"/>
  <c r="D70" i="1" s="1"/>
  <c r="B70" i="1" s="1"/>
  <c r="A71" i="1" l="1"/>
  <c r="E71" i="1"/>
  <c r="D4" i="2"/>
  <c r="C7" i="2" s="1"/>
  <c r="C8" i="2" s="1"/>
  <c r="D23" i="1" l="1"/>
  <c r="B23" i="1" s="1"/>
  <c r="D35" i="1"/>
  <c r="B35" i="1" s="1"/>
  <c r="D47" i="1"/>
  <c r="B47" i="1" s="1"/>
  <c r="D59" i="1"/>
  <c r="B59" i="1" s="1"/>
  <c r="D71" i="1"/>
  <c r="D21" i="1"/>
  <c r="B21" i="1" s="1"/>
  <c r="D33" i="1"/>
  <c r="B33" i="1" s="1"/>
  <c r="D45" i="1"/>
  <c r="B45" i="1" s="1"/>
  <c r="D57" i="1"/>
  <c r="B57" i="1" s="1"/>
  <c r="D69" i="1"/>
  <c r="B69" i="1" s="1"/>
  <c r="B71" i="1" l="1"/>
  <c r="D9" i="1"/>
  <c r="D11" i="1" s="1"/>
</calcChain>
</file>

<file path=xl/sharedStrings.xml><?xml version="1.0" encoding="utf-8"?>
<sst xmlns="http://schemas.openxmlformats.org/spreadsheetml/2006/main" count="54" uniqueCount="31">
  <si>
    <t>Sigma</t>
  </si>
  <si>
    <t>Mw</t>
  </si>
  <si>
    <t>R</t>
  </si>
  <si>
    <t>T</t>
  </si>
  <si>
    <t>rhow</t>
  </si>
  <si>
    <t>Kelvin term</t>
  </si>
  <si>
    <t>only</t>
  </si>
  <si>
    <t>kappa</t>
  </si>
  <si>
    <t>D (um)</t>
  </si>
  <si>
    <t>max S</t>
  </si>
  <si>
    <t>%</t>
  </si>
  <si>
    <t>S %</t>
  </si>
  <si>
    <t>nm</t>
  </si>
  <si>
    <t>dry dp</t>
  </si>
  <si>
    <t>K</t>
  </si>
  <si>
    <t>J/ mol K</t>
  </si>
  <si>
    <t>kg/m3</t>
  </si>
  <si>
    <t>kg/mol</t>
  </si>
  <si>
    <t>total</t>
  </si>
  <si>
    <t>org</t>
  </si>
  <si>
    <t>AS</t>
  </si>
  <si>
    <t>volume frac</t>
  </si>
  <si>
    <t>mass frac</t>
  </si>
  <si>
    <t>density</t>
  </si>
  <si>
    <t>&lt;--- goal seek</t>
  </si>
  <si>
    <t>S setpoint</t>
  </si>
  <si>
    <t>rho, salt</t>
  </si>
  <si>
    <t>Msalt</t>
  </si>
  <si>
    <t>van't Hoff</t>
  </si>
  <si>
    <t>dyn/cm</t>
  </si>
  <si>
    <t>Ammonium Nitrate properties: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</si>
</sst>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1" applyNumberFormat="1" applyFont="1"/>
    <xf numFmtId="2" fontId="0" fillId="0" borderId="0" xfId="0" applyNumberForma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/>
    <xf numFmtId="0" fontId="6" fillId="0" borderId="0" xfId="0" applyFont="1"/>
    <xf numFmtId="0" fontId="3" fillId="3" borderId="0" xfId="0" applyFont="1" applyFill="1"/>
    <xf numFmtId="0" fontId="4" fillId="4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34788833213"/>
          <c:y val="3.1773541305603697E-2"/>
          <c:w val="0.80419063016809433"/>
          <c:h val="0.831855192710963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'Ammonium Nitrate Calibration'!$A$17:$A$71</c:f>
              <c:numCache>
                <c:formatCode>General</c:formatCode>
                <c:ptCount val="55"/>
                <c:pt idx="0">
                  <c:v>101</c:v>
                </c:pt>
                <c:pt idx="1">
                  <c:v>111.10000000000002</c:v>
                </c:pt>
                <c:pt idx="2">
                  <c:v>122.21000000000002</c:v>
                </c:pt>
                <c:pt idx="3">
                  <c:v>134.43100000000004</c:v>
                </c:pt>
                <c:pt idx="4">
                  <c:v>147.87410000000006</c:v>
                </c:pt>
                <c:pt idx="5">
                  <c:v>162.66151000000011</c:v>
                </c:pt>
                <c:pt idx="6">
                  <c:v>178.92766100000011</c:v>
                </c:pt>
                <c:pt idx="7">
                  <c:v>196.82042710000016</c:v>
                </c:pt>
                <c:pt idx="8">
                  <c:v>216.50246981000021</c:v>
                </c:pt>
                <c:pt idx="9">
                  <c:v>238.15271679100024</c:v>
                </c:pt>
                <c:pt idx="10">
                  <c:v>261.96798847010029</c:v>
                </c:pt>
                <c:pt idx="11">
                  <c:v>288.16478731711032</c:v>
                </c:pt>
                <c:pt idx="12">
                  <c:v>316.9812660488214</c:v>
                </c:pt>
                <c:pt idx="13">
                  <c:v>348.67939265370359</c:v>
                </c:pt>
                <c:pt idx="14">
                  <c:v>383.547331919074</c:v>
                </c:pt>
                <c:pt idx="15">
                  <c:v>421.90206511098137</c:v>
                </c:pt>
                <c:pt idx="16">
                  <c:v>464.09227162207958</c:v>
                </c:pt>
                <c:pt idx="17">
                  <c:v>510.50149878428755</c:v>
                </c:pt>
                <c:pt idx="18">
                  <c:v>561.55164866271639</c:v>
                </c:pt>
                <c:pt idx="19">
                  <c:v>617.70681352898805</c:v>
                </c:pt>
                <c:pt idx="20">
                  <c:v>679.47749488188697</c:v>
                </c:pt>
                <c:pt idx="21">
                  <c:v>747.42524437007557</c:v>
                </c:pt>
                <c:pt idx="22">
                  <c:v>822.16776880708323</c:v>
                </c:pt>
                <c:pt idx="23">
                  <c:v>904.38454568779161</c:v>
                </c:pt>
                <c:pt idx="24">
                  <c:v>994.82300025657082</c:v>
                </c:pt>
                <c:pt idx="25">
                  <c:v>1094.3053002822278</c:v>
                </c:pt>
                <c:pt idx="26">
                  <c:v>1203.7358303104506</c:v>
                </c:pt>
                <c:pt idx="27">
                  <c:v>1324.1094133414956</c:v>
                </c:pt>
                <c:pt idx="28">
                  <c:v>1456.5203546756454</c:v>
                </c:pt>
                <c:pt idx="29">
                  <c:v>1602.1723901432099</c:v>
                </c:pt>
                <c:pt idx="30">
                  <c:v>1762.3896291575309</c:v>
                </c:pt>
                <c:pt idx="31">
                  <c:v>1938.6285920732842</c:v>
                </c:pt>
                <c:pt idx="32">
                  <c:v>2132.4914512806126</c:v>
                </c:pt>
                <c:pt idx="33">
                  <c:v>2345.7405964086743</c:v>
                </c:pt>
                <c:pt idx="34">
                  <c:v>2580.314656049542</c:v>
                </c:pt>
                <c:pt idx="35">
                  <c:v>2838.3461216544961</c:v>
                </c:pt>
                <c:pt idx="36">
                  <c:v>3122.1807338199465</c:v>
                </c:pt>
                <c:pt idx="37">
                  <c:v>3434.3988072019411</c:v>
                </c:pt>
                <c:pt idx="38">
                  <c:v>3777.8386879221357</c:v>
                </c:pt>
                <c:pt idx="39">
                  <c:v>4155.6225567143492</c:v>
                </c:pt>
                <c:pt idx="40">
                  <c:v>4571.1848123857853</c:v>
                </c:pt>
                <c:pt idx="41">
                  <c:v>5028.3032936243644</c:v>
                </c:pt>
                <c:pt idx="42">
                  <c:v>5531.1336229868011</c:v>
                </c:pt>
                <c:pt idx="43">
                  <c:v>6084.246985285482</c:v>
                </c:pt>
                <c:pt idx="44">
                  <c:v>6692.671683814031</c:v>
                </c:pt>
                <c:pt idx="45">
                  <c:v>7361.9388521954343</c:v>
                </c:pt>
                <c:pt idx="46">
                  <c:v>8098.1327374149787</c:v>
                </c:pt>
                <c:pt idx="47">
                  <c:v>8907.9460111564767</c:v>
                </c:pt>
                <c:pt idx="48">
                  <c:v>9798.7406122721259</c:v>
                </c:pt>
                <c:pt idx="49">
                  <c:v>10778.614673499342</c:v>
                </c:pt>
                <c:pt idx="50">
                  <c:v>11856.476140849276</c:v>
                </c:pt>
                <c:pt idx="51">
                  <c:v>13042.123754934204</c:v>
                </c:pt>
                <c:pt idx="52">
                  <c:v>14346.336130427626</c:v>
                </c:pt>
                <c:pt idx="53">
                  <c:v>15780.969743470388</c:v>
                </c:pt>
                <c:pt idx="54">
                  <c:v>17359.066717817426</c:v>
                </c:pt>
              </c:numCache>
            </c:numRef>
          </c:xVal>
          <c:yVal>
            <c:numRef>
              <c:f>'Ammonium Nitrate Calibration'!$B$17:$B$71</c:f>
              <c:numCache>
                <c:formatCode>General</c:formatCode>
                <c:ptCount val="55"/>
                <c:pt idx="0">
                  <c:v>99.476727548154273</c:v>
                </c:pt>
                <c:pt idx="1">
                  <c:v>99.967442294078595</c:v>
                </c:pt>
                <c:pt idx="2">
                  <c:v>100.30078269362804</c:v>
                </c:pt>
                <c:pt idx="3">
                  <c:v>100.52006910414097</c:v>
                </c:pt>
                <c:pt idx="4">
                  <c:v>100.65708415570309</c:v>
                </c:pt>
                <c:pt idx="5">
                  <c:v>100.73516843183145</c:v>
                </c:pt>
                <c:pt idx="6">
                  <c:v>100.77146007042272</c:v>
                </c:pt>
                <c:pt idx="7">
                  <c:v>100.77852703865871</c:v>
                </c:pt>
                <c:pt idx="8">
                  <c:v>100.76556354232355</c:v>
                </c:pt>
                <c:pt idx="9">
                  <c:v>100.73927073567455</c:v>
                </c:pt>
                <c:pt idx="10">
                  <c:v>100.70450710974256</c:v>
                </c:pt>
                <c:pt idx="11">
                  <c:v>100.66476989754823</c:v>
                </c:pt>
                <c:pt idx="12">
                  <c:v>100.62255195824952</c:v>
                </c:pt>
                <c:pt idx="13">
                  <c:v>100.57960659781395</c:v>
                </c:pt>
                <c:pt idx="14">
                  <c:v>100.53714415276652</c:v>
                </c:pt>
                <c:pt idx="15">
                  <c:v>100.49597790393925</c:v>
                </c:pt>
                <c:pt idx="16">
                  <c:v>100.45663231584059</c:v>
                </c:pt>
                <c:pt idx="17">
                  <c:v>100.41942324053643</c:v>
                </c:pt>
                <c:pt idx="18">
                  <c:v>100.38451724941038</c:v>
                </c:pt>
                <c:pt idx="19">
                  <c:v>100.35197542431816</c:v>
                </c:pt>
                <c:pt idx="20">
                  <c:v>100.32178558053182</c:v>
                </c:pt>
                <c:pt idx="21">
                  <c:v>100.2938858834125</c:v>
                </c:pt>
                <c:pt idx="22">
                  <c:v>100.26818206833228</c:v>
                </c:pt>
                <c:pt idx="23">
                  <c:v>100.24455991241541</c:v>
                </c:pt>
                <c:pt idx="24">
                  <c:v>100.22289418808816</c:v>
                </c:pt>
                <c:pt idx="25">
                  <c:v>100.20305501588298</c:v>
                </c:pt>
                <c:pt idx="26">
                  <c:v>100.18491230046862</c:v>
                </c:pt>
                <c:pt idx="27">
                  <c:v>100.1683387594322</c:v>
                </c:pt>
                <c:pt idx="28">
                  <c:v>100.15321192398319</c:v>
                </c:pt>
                <c:pt idx="29">
                  <c:v>100.13941539335045</c:v>
                </c:pt>
                <c:pt idx="30">
                  <c:v>100.1268395518879</c:v>
                </c:pt>
                <c:pt idx="31">
                  <c:v>100.11538190357838</c:v>
                </c:pt>
                <c:pt idx="32">
                  <c:v>100.10494713808693</c:v>
                </c:pt>
                <c:pt idx="33">
                  <c:v>100.09544701228992</c:v>
                </c:pt>
                <c:pt idx="34">
                  <c:v>100.08680010869462</c:v>
                </c:pt>
                <c:pt idx="35">
                  <c:v>100.07893151542208</c:v>
                </c:pt>
                <c:pt idx="36">
                  <c:v>100.0717724599951</c:v>
                </c:pt>
                <c:pt idx="37">
                  <c:v>100.06525991996573</c:v>
                </c:pt>
                <c:pt idx="38">
                  <c:v>100.05933622661442</c:v>
                </c:pt>
                <c:pt idx="39">
                  <c:v>100.05394867294552</c:v>
                </c:pt>
                <c:pt idx="40">
                  <c:v>100.04904913353462</c:v>
                </c:pt>
                <c:pt idx="41">
                  <c:v>100.04459370110952</c:v>
                </c:pt>
                <c:pt idx="42">
                  <c:v>100.04054234281115</c:v>
                </c:pt>
                <c:pt idx="43">
                  <c:v>100.03685857769678</c:v>
                </c:pt>
                <c:pt idx="44">
                  <c:v>100.03350917606504</c:v>
                </c:pt>
                <c:pt idx="45">
                  <c:v>100.03046388050265</c:v>
                </c:pt>
                <c:pt idx="46">
                  <c:v>100.0276951480886</c:v>
                </c:pt>
                <c:pt idx="47">
                  <c:v>100.02517791289026</c:v>
                </c:pt>
                <c:pt idx="48">
                  <c:v>100.02288936769813</c:v>
                </c:pt>
                <c:pt idx="49">
                  <c:v>100.02080876384474</c:v>
                </c:pt>
                <c:pt idx="50">
                  <c:v>100.01891722790641</c:v>
                </c:pt>
                <c:pt idx="51">
                  <c:v>100.01719759408734</c:v>
                </c:pt>
                <c:pt idx="52">
                  <c:v>100.01563425110756</c:v>
                </c:pt>
                <c:pt idx="53">
                  <c:v>100.01421300246373</c:v>
                </c:pt>
                <c:pt idx="54">
                  <c:v>100.01292093898533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11-4E42-B5C7-0582CFD2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43912"/>
        <c:axId val="151621824"/>
      </c:scatterChart>
      <c:valAx>
        <c:axId val="195943912"/>
        <c:scaling>
          <c:logBase val="10"/>
          <c:orientation val="minMax"/>
          <c:max val="20000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Wet Particle Diameter (nm)</a:t>
                </a:r>
              </a:p>
            </c:rich>
          </c:tx>
          <c:layout>
            <c:manualLayout>
              <c:xMode val="edge"/>
              <c:yMode val="edge"/>
              <c:x val="0.29075996182295394"/>
              <c:y val="0.93818601964182557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621824"/>
        <c:crossesAt val="90"/>
        <c:crossBetween val="midCat"/>
      </c:valAx>
      <c:valAx>
        <c:axId val="151621824"/>
        <c:scaling>
          <c:orientation val="minMax"/>
          <c:max val="101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Humidity (%)</a:t>
                </a:r>
              </a:p>
            </c:rich>
          </c:tx>
          <c:layout>
            <c:manualLayout>
              <c:xMode val="edge"/>
              <c:yMode val="edge"/>
              <c:x val="9.8505418013970832E-3"/>
              <c:y val="0.27669705281640483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943912"/>
        <c:crossesAt val="0.01"/>
        <c:crossBetween val="midCat"/>
        <c:majorUnit val="1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84290016573486"/>
          <c:y val="6.4102564102564097E-2"/>
          <c:w val="0.71131188454023098"/>
          <c:h val="0.763022109819053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'Ammonium Nitrate Calibration'!$C$17:$C$71</c:f>
              <c:numCache>
                <c:formatCode>General</c:formatCode>
                <c:ptCount val="55"/>
                <c:pt idx="0">
                  <c:v>0.10100000000000001</c:v>
                </c:pt>
                <c:pt idx="1">
                  <c:v>0.11110000000000002</c:v>
                </c:pt>
                <c:pt idx="2">
                  <c:v>0.12221000000000003</c:v>
                </c:pt>
                <c:pt idx="3">
                  <c:v>0.13443100000000005</c:v>
                </c:pt>
                <c:pt idx="4">
                  <c:v>0.14787410000000006</c:v>
                </c:pt>
                <c:pt idx="5">
                  <c:v>0.16266151000000009</c:v>
                </c:pt>
                <c:pt idx="6">
                  <c:v>0.17892766100000013</c:v>
                </c:pt>
                <c:pt idx="7">
                  <c:v>0.19682042710000017</c:v>
                </c:pt>
                <c:pt idx="8">
                  <c:v>0.21650246981000021</c:v>
                </c:pt>
                <c:pt idx="9">
                  <c:v>0.23815271679100025</c:v>
                </c:pt>
                <c:pt idx="10">
                  <c:v>0.26196798847010028</c:v>
                </c:pt>
                <c:pt idx="11">
                  <c:v>0.28816478731711032</c:v>
                </c:pt>
                <c:pt idx="12">
                  <c:v>0.31698126604882138</c:v>
                </c:pt>
                <c:pt idx="13">
                  <c:v>0.34867939265370357</c:v>
                </c:pt>
                <c:pt idx="14">
                  <c:v>0.38354733191907397</c:v>
                </c:pt>
                <c:pt idx="15">
                  <c:v>0.42190206511098138</c:v>
                </c:pt>
                <c:pt idx="16">
                  <c:v>0.46409227162207956</c:v>
                </c:pt>
                <c:pt idx="17">
                  <c:v>0.51050149878428752</c:v>
                </c:pt>
                <c:pt idx="18">
                  <c:v>0.56155164866271634</c:v>
                </c:pt>
                <c:pt idx="19">
                  <c:v>0.61770681352898804</c:v>
                </c:pt>
                <c:pt idx="20">
                  <c:v>0.67947749488188691</c:v>
                </c:pt>
                <c:pt idx="21">
                  <c:v>0.74742524437007563</c:v>
                </c:pt>
                <c:pt idx="22">
                  <c:v>0.8221677688070832</c:v>
                </c:pt>
                <c:pt idx="23">
                  <c:v>0.90438454568779159</c:v>
                </c:pt>
                <c:pt idx="24">
                  <c:v>0.99482300025657078</c:v>
                </c:pt>
                <c:pt idx="25">
                  <c:v>1.0943053002822278</c:v>
                </c:pt>
                <c:pt idx="26">
                  <c:v>1.2037358303104506</c:v>
                </c:pt>
                <c:pt idx="27">
                  <c:v>1.3241094133414957</c:v>
                </c:pt>
                <c:pt idx="28">
                  <c:v>1.4565203546756453</c:v>
                </c:pt>
                <c:pt idx="29">
                  <c:v>1.6021723901432099</c:v>
                </c:pt>
                <c:pt idx="30">
                  <c:v>1.7623896291575309</c:v>
                </c:pt>
                <c:pt idx="31">
                  <c:v>1.9386285920732842</c:v>
                </c:pt>
                <c:pt idx="32">
                  <c:v>2.1324914512806128</c:v>
                </c:pt>
                <c:pt idx="33">
                  <c:v>2.3457405964086742</c:v>
                </c:pt>
                <c:pt idx="34">
                  <c:v>2.5803146560495418</c:v>
                </c:pt>
                <c:pt idx="35">
                  <c:v>2.8383461216544963</c:v>
                </c:pt>
                <c:pt idx="36">
                  <c:v>3.1221807338199463</c:v>
                </c:pt>
                <c:pt idx="37">
                  <c:v>3.4343988072019411</c:v>
                </c:pt>
                <c:pt idx="38">
                  <c:v>3.7778386879221357</c:v>
                </c:pt>
                <c:pt idx="39">
                  <c:v>4.1556225567143494</c:v>
                </c:pt>
                <c:pt idx="40">
                  <c:v>4.571184812385785</c:v>
                </c:pt>
                <c:pt idx="41">
                  <c:v>5.0283032936243641</c:v>
                </c:pt>
                <c:pt idx="42">
                  <c:v>5.5311336229868013</c:v>
                </c:pt>
                <c:pt idx="43">
                  <c:v>6.0842469852854819</c:v>
                </c:pt>
                <c:pt idx="44">
                  <c:v>6.692671683814031</c:v>
                </c:pt>
                <c:pt idx="45">
                  <c:v>7.3619388521954345</c:v>
                </c:pt>
                <c:pt idx="46">
                  <c:v>8.0981327374149785</c:v>
                </c:pt>
                <c:pt idx="47">
                  <c:v>8.9079460111564774</c:v>
                </c:pt>
                <c:pt idx="48">
                  <c:v>9.7987406122721268</c:v>
                </c:pt>
                <c:pt idx="49">
                  <c:v>10.778614673499341</c:v>
                </c:pt>
                <c:pt idx="50">
                  <c:v>11.856476140849276</c:v>
                </c:pt>
                <c:pt idx="51">
                  <c:v>13.042123754934204</c:v>
                </c:pt>
                <c:pt idx="52">
                  <c:v>14.346336130427625</c:v>
                </c:pt>
                <c:pt idx="53">
                  <c:v>15.780969743470388</c:v>
                </c:pt>
                <c:pt idx="54">
                  <c:v>17.359066717817427</c:v>
                </c:pt>
              </c:numCache>
            </c:numRef>
          </c:xVal>
          <c:yVal>
            <c:numRef>
              <c:f>'Ammonium Nitrate Calibration'!$D$17:$D$71</c:f>
              <c:numCache>
                <c:formatCode>General</c:formatCode>
                <c:ptCount val="55"/>
                <c:pt idx="0">
                  <c:v>-0.52327245184572435</c:v>
                </c:pt>
                <c:pt idx="1">
                  <c:v>-3.2557705921398838E-2</c:v>
                </c:pt>
                <c:pt idx="2">
                  <c:v>0.30078269362803223</c:v>
                </c:pt>
                <c:pt idx="3">
                  <c:v>0.5200691041409744</c:v>
                </c:pt>
                <c:pt idx="4">
                  <c:v>0.65708415570309153</c:v>
                </c:pt>
                <c:pt idx="5">
                  <c:v>0.73516843183145664</c:v>
                </c:pt>
                <c:pt idx="6">
                  <c:v>0.7714600704227248</c:v>
                </c:pt>
                <c:pt idx="7">
                  <c:v>0.7785270386587051</c:v>
                </c:pt>
                <c:pt idx="8">
                  <c:v>0.76556354232355517</c:v>
                </c:pt>
                <c:pt idx="9">
                  <c:v>0.73927073567454649</c:v>
                </c:pt>
                <c:pt idx="10">
                  <c:v>0.70450710974256925</c:v>
                </c:pt>
                <c:pt idx="11">
                  <c:v>0.66476989754822302</c:v>
                </c:pt>
                <c:pt idx="12">
                  <c:v>0.62255195824951759</c:v>
                </c:pt>
                <c:pt idx="13">
                  <c:v>0.57960659781395307</c:v>
                </c:pt>
                <c:pt idx="14">
                  <c:v>0.53714415276651106</c:v>
                </c:pt>
                <c:pt idx="15">
                  <c:v>0.49597790393924868</c:v>
                </c:pt>
                <c:pt idx="16">
                  <c:v>0.45663231584058828</c:v>
                </c:pt>
                <c:pt idx="17">
                  <c:v>0.41942324053643176</c:v>
                </c:pt>
                <c:pt idx="18">
                  <c:v>0.38451724941037657</c:v>
                </c:pt>
                <c:pt idx="19">
                  <c:v>0.35197542431815165</c:v>
                </c:pt>
                <c:pt idx="20">
                  <c:v>0.32178558053181927</c:v>
                </c:pt>
                <c:pt idx="21">
                  <c:v>0.29388588341250355</c:v>
                </c:pt>
                <c:pt idx="22">
                  <c:v>0.26818206833227887</c:v>
                </c:pt>
                <c:pt idx="23">
                  <c:v>0.24455991241540964</c:v>
                </c:pt>
                <c:pt idx="24">
                  <c:v>0.22289418808816297</c:v>
                </c:pt>
                <c:pt idx="25">
                  <c:v>0.20305501588298025</c:v>
                </c:pt>
                <c:pt idx="26">
                  <c:v>0.18491230046862039</c:v>
                </c:pt>
                <c:pt idx="27">
                  <c:v>0.16833875943220722</c:v>
                </c:pt>
                <c:pt idx="28">
                  <c:v>0.1532119239831875</c:v>
                </c:pt>
                <c:pt idx="29">
                  <c:v>0.1394153933504505</c:v>
                </c:pt>
                <c:pt idx="30">
                  <c:v>0.12683955188790286</c:v>
                </c:pt>
                <c:pt idx="31">
                  <c:v>0.11538190357838207</c:v>
                </c:pt>
                <c:pt idx="32">
                  <c:v>0.10494713808693046</c:v>
                </c:pt>
                <c:pt idx="33">
                  <c:v>9.5447012289917588E-2</c:v>
                </c:pt>
                <c:pt idx="34">
                  <c:v>8.6800108694617961E-2</c:v>
                </c:pt>
                <c:pt idx="35">
                  <c:v>7.8931515422087095E-2</c:v>
                </c:pt>
                <c:pt idx="36">
                  <c:v>7.1772459995100846E-2</c:v>
                </c:pt>
                <c:pt idx="37">
                  <c:v>6.5259919965732216E-2</c:v>
                </c:pt>
                <c:pt idx="38">
                  <c:v>5.9336226614425946E-2</c:v>
                </c:pt>
                <c:pt idx="39">
                  <c:v>5.3948672945525189E-2</c:v>
                </c:pt>
                <c:pt idx="40">
                  <c:v>4.9049133534628808E-2</c:v>
                </c:pt>
                <c:pt idx="41">
                  <c:v>4.4593701109518769E-2</c:v>
                </c:pt>
                <c:pt idx="42">
                  <c:v>4.0542342811145105E-2</c:v>
                </c:pt>
                <c:pt idx="43">
                  <c:v>3.6858577696774475E-2</c:v>
                </c:pt>
                <c:pt idx="44">
                  <c:v>3.3509176065038559E-2</c:v>
                </c:pt>
                <c:pt idx="45">
                  <c:v>3.0463880502651364E-2</c:v>
                </c:pt>
                <c:pt idx="46">
                  <c:v>2.7695148088602295E-2</c:v>
                </c:pt>
                <c:pt idx="47">
                  <c:v>2.5177912890250731E-2</c:v>
                </c:pt>
                <c:pt idx="48">
                  <c:v>2.2889367698120111E-2</c:v>
                </c:pt>
                <c:pt idx="49">
                  <c:v>2.0808763844737399E-2</c:v>
                </c:pt>
                <c:pt idx="50">
                  <c:v>1.8917227906412037E-2</c:v>
                </c:pt>
                <c:pt idx="51">
                  <c:v>1.7197594087337009E-2</c:v>
                </c:pt>
                <c:pt idx="52">
                  <c:v>1.5634251107554675E-2</c:v>
                </c:pt>
                <c:pt idx="53">
                  <c:v>1.4213002463736579E-2</c:v>
                </c:pt>
                <c:pt idx="54">
                  <c:v>1.2920938985327979E-2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82-4E52-9B22-29EE14D97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43912"/>
        <c:axId val="151621824"/>
      </c:scatterChart>
      <c:valAx>
        <c:axId val="195943912"/>
        <c:scaling>
          <c:logBase val="10"/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Wet Particle Diameter (um)</a:t>
                </a:r>
              </a:p>
            </c:rich>
          </c:tx>
          <c:layout>
            <c:manualLayout>
              <c:xMode val="edge"/>
              <c:yMode val="edge"/>
              <c:x val="0.3305797101449276"/>
              <c:y val="0.90733865220489818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621824"/>
        <c:crossesAt val="-0.30000000000000004"/>
        <c:crossBetween val="midCat"/>
        <c:majorUnit val="10"/>
      </c:valAx>
      <c:valAx>
        <c:axId val="151621824"/>
        <c:scaling>
          <c:orientation val="minMax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Supersaturation (%)</a:t>
                </a:r>
              </a:p>
            </c:rich>
          </c:tx>
          <c:layout>
            <c:manualLayout>
              <c:xMode val="edge"/>
              <c:yMode val="edge"/>
              <c:x val="3.8406624233395893E-2"/>
              <c:y val="0.19283866612049216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943912"/>
        <c:crossesAt val="0.01"/>
        <c:crossBetween val="midCat"/>
        <c:majorUnit val="0.30000000000000004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7408051266318"/>
          <c:y val="6.4102564102564097E-2"/>
          <c:w val="0.79248069843542279"/>
          <c:h val="0.80227986758614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'Ambient Aerosol'!$C$17:$C$71</c:f>
              <c:numCache>
                <c:formatCode>General</c:formatCode>
                <c:ptCount val="55"/>
                <c:pt idx="0">
                  <c:v>0.06</c:v>
                </c:pt>
                <c:pt idx="1">
                  <c:v>6.2399999999999997E-2</c:v>
                </c:pt>
                <c:pt idx="2">
                  <c:v>6.4895999999999995E-2</c:v>
                </c:pt>
                <c:pt idx="3">
                  <c:v>6.7491839999999997E-2</c:v>
                </c:pt>
                <c:pt idx="4">
                  <c:v>7.0191513600000005E-2</c:v>
                </c:pt>
                <c:pt idx="5">
                  <c:v>7.2999174144000006E-2</c:v>
                </c:pt>
                <c:pt idx="6">
                  <c:v>7.5919141109760016E-2</c:v>
                </c:pt>
                <c:pt idx="7">
                  <c:v>7.8955906754150415E-2</c:v>
                </c:pt>
                <c:pt idx="8">
                  <c:v>8.2114143024316438E-2</c:v>
                </c:pt>
                <c:pt idx="9">
                  <c:v>8.5398708745289098E-2</c:v>
                </c:pt>
                <c:pt idx="10">
                  <c:v>8.8814657095100669E-2</c:v>
                </c:pt>
                <c:pt idx="11">
                  <c:v>9.2367243378904701E-2</c:v>
                </c:pt>
                <c:pt idx="12">
                  <c:v>9.6061933114060888E-2</c:v>
                </c:pt>
                <c:pt idx="13">
                  <c:v>9.9904410438623331E-2</c:v>
                </c:pt>
                <c:pt idx="14">
                  <c:v>0.10390058685616826</c:v>
                </c:pt>
                <c:pt idx="15">
                  <c:v>0.108056610330415</c:v>
                </c:pt>
                <c:pt idx="16">
                  <c:v>0.1123788747436316</c:v>
                </c:pt>
                <c:pt idx="17">
                  <c:v>0.11687402973337688</c:v>
                </c:pt>
                <c:pt idx="18">
                  <c:v>0.12154899092271196</c:v>
                </c:pt>
                <c:pt idx="19">
                  <c:v>0.12641095055962043</c:v>
                </c:pt>
                <c:pt idx="20">
                  <c:v>0.13146738858200524</c:v>
                </c:pt>
                <c:pt idx="21">
                  <c:v>0.13672608412528545</c:v>
                </c:pt>
                <c:pt idx="22">
                  <c:v>0.14219512749029686</c:v>
                </c:pt>
                <c:pt idx="23">
                  <c:v>0.14788293258990876</c:v>
                </c:pt>
                <c:pt idx="24">
                  <c:v>0.1537982498935051</c:v>
                </c:pt>
                <c:pt idx="25">
                  <c:v>0.15995017988924531</c:v>
                </c:pt>
                <c:pt idx="26">
                  <c:v>0.16634818708481514</c:v>
                </c:pt>
                <c:pt idx="27">
                  <c:v>0.17300211456820774</c:v>
                </c:pt>
                <c:pt idx="28">
                  <c:v>0.17992219915093605</c:v>
                </c:pt>
                <c:pt idx="29">
                  <c:v>0.1871190871169735</c:v>
                </c:pt>
                <c:pt idx="30">
                  <c:v>0.19460385060165244</c:v>
                </c:pt>
                <c:pt idx="31">
                  <c:v>0.20238800462571854</c:v>
                </c:pt>
                <c:pt idx="32">
                  <c:v>0.21048352481074728</c:v>
                </c:pt>
                <c:pt idx="33">
                  <c:v>0.21890286580317717</c:v>
                </c:pt>
                <c:pt idx="34">
                  <c:v>0.22765898043530425</c:v>
                </c:pt>
                <c:pt idx="35">
                  <c:v>0.23676533965271643</c:v>
                </c:pt>
                <c:pt idx="36">
                  <c:v>0.24623595323882511</c:v>
                </c:pt>
                <c:pt idx="37">
                  <c:v>0.2560853913683781</c:v>
                </c:pt>
                <c:pt idx="38">
                  <c:v>0.26632880702311323</c:v>
                </c:pt>
                <c:pt idx="39">
                  <c:v>0.27698195930403779</c:v>
                </c:pt>
                <c:pt idx="40">
                  <c:v>0.28806123767619929</c:v>
                </c:pt>
                <c:pt idx="41">
                  <c:v>0.29958368718324729</c:v>
                </c:pt>
                <c:pt idx="42">
                  <c:v>0.31156703467057717</c:v>
                </c:pt>
                <c:pt idx="43">
                  <c:v>0.32402971605740027</c:v>
                </c:pt>
                <c:pt idx="44">
                  <c:v>0.33699090469969628</c:v>
                </c:pt>
                <c:pt idx="45">
                  <c:v>0.35047054088768415</c:v>
                </c:pt>
                <c:pt idx="46">
                  <c:v>0.36448936252319153</c:v>
                </c:pt>
                <c:pt idx="47">
                  <c:v>0.3790689370241192</c:v>
                </c:pt>
                <c:pt idx="48">
                  <c:v>0.394231694505084</c:v>
                </c:pt>
                <c:pt idx="49">
                  <c:v>0.41000096228528737</c:v>
                </c:pt>
                <c:pt idx="50">
                  <c:v>0.4264010007766989</c:v>
                </c:pt>
                <c:pt idx="51">
                  <c:v>0.44345704080776688</c:v>
                </c:pt>
                <c:pt idx="52">
                  <c:v>0.46119532244007755</c:v>
                </c:pt>
                <c:pt idx="53">
                  <c:v>0.47964313533768066</c:v>
                </c:pt>
                <c:pt idx="54">
                  <c:v>0.49882886075118793</c:v>
                </c:pt>
              </c:numCache>
            </c:numRef>
          </c:xVal>
          <c:yVal>
            <c:numRef>
              <c:f>'Ambient Aerosol'!$D$17:$D$71</c:f>
              <c:numCache>
                <c:formatCode>General</c:formatCode>
                <c:ptCount val="55"/>
                <c:pt idx="0">
                  <c:v>-9.822085472747089</c:v>
                </c:pt>
                <c:pt idx="1">
                  <c:v>-8.3691509874953329</c:v>
                </c:pt>
                <c:pt idx="2">
                  <c:v>-7.1033197869473597</c:v>
                </c:pt>
                <c:pt idx="3">
                  <c:v>-6.0003626266895598</c:v>
                </c:pt>
                <c:pt idx="4">
                  <c:v>-5.0394051996177192</c:v>
                </c:pt>
                <c:pt idx="5">
                  <c:v>-4.2024108754989298</c:v>
                </c:pt>
                <c:pt idx="6">
                  <c:v>-3.4737542391603982</c:v>
                </c:pt>
                <c:pt idx="7">
                  <c:v>-2.8398672866328689</c:v>
                </c:pt>
                <c:pt idx="8">
                  <c:v>-2.288944196470466</c:v>
                </c:pt>
                <c:pt idx="9">
                  <c:v>-1.8106936548848096</c:v>
                </c:pt>
                <c:pt idx="10">
                  <c:v>-1.3961300428234735</c:v>
                </c:pt>
                <c:pt idx="11">
                  <c:v>-1.0373965800787088</c:v>
                </c:pt>
                <c:pt idx="12">
                  <c:v>-0.72761490284605213</c:v>
                </c:pt>
                <c:pt idx="13">
                  <c:v>-0.46075662676577922</c:v>
                </c:pt>
                <c:pt idx="14">
                  <c:v>-0.23153329089288244</c:v>
                </c:pt>
                <c:pt idx="15">
                  <c:v>-3.5301743816695819E-2</c:v>
                </c:pt>
                <c:pt idx="16">
                  <c:v>0.13201743792077281</c:v>
                </c:pt>
                <c:pt idx="17">
                  <c:v>0.27401048614419388</c:v>
                </c:pt>
                <c:pt idx="18">
                  <c:v>0.39383157913241984</c:v>
                </c:pt>
                <c:pt idx="19">
                  <c:v>0.49425595351637597</c:v>
                </c:pt>
                <c:pt idx="20">
                  <c:v>0.57772613838378284</c:v>
                </c:pt>
                <c:pt idx="21">
                  <c:v>0.64639227712559588</c:v>
                </c:pt>
                <c:pt idx="22">
                  <c:v>0.70214735226514779</c:v>
                </c:pt>
                <c:pt idx="23">
                  <c:v>0.74665800436894969</c:v>
                </c:pt>
                <c:pt idx="24">
                  <c:v>0.78139153310319287</c:v>
                </c:pt>
                <c:pt idx="25">
                  <c:v>0.80763958258815993</c:v>
                </c:pt>
                <c:pt idx="26">
                  <c:v>0.82653894125315208</c:v>
                </c:pt>
                <c:pt idx="27">
                  <c:v>0.83908982587956871</c:v>
                </c:pt>
                <c:pt idx="28">
                  <c:v>0.84617196842231568</c:v>
                </c:pt>
                <c:pt idx="29">
                  <c:v>0.84855878088410108</c:v>
                </c:pt>
                <c:pt idx="30">
                  <c:v>0.84692983667049582</c:v>
                </c:pt>
                <c:pt idx="31">
                  <c:v>0.84188187539826487</c:v>
                </c:pt>
                <c:pt idx="32">
                  <c:v>0.83393851119506479</c:v>
                </c:pt>
                <c:pt idx="33">
                  <c:v>0.82355880139248772</c:v>
                </c:pt>
                <c:pt idx="34">
                  <c:v>0.81114481258790505</c:v>
                </c:pt>
                <c:pt idx="35">
                  <c:v>0.79704830384228487</c:v>
                </c:pt>
                <c:pt idx="36">
                  <c:v>0.7815766318848727</c:v>
                </c:pt>
                <c:pt idx="37">
                  <c:v>0.76499797027251848</c:v>
                </c:pt>
                <c:pt idx="38">
                  <c:v>0.74754592321486513</c:v>
                </c:pt>
                <c:pt idx="39">
                  <c:v>0.72942360499153036</c:v>
                </c:pt>
                <c:pt idx="40">
                  <c:v>0.71080724734724487</c:v>
                </c:pt>
                <c:pt idx="41">
                  <c:v>0.69184938978916755</c:v>
                </c:pt>
                <c:pt idx="42">
                  <c:v>0.67268170117873449</c:v>
                </c:pt>
                <c:pt idx="43">
                  <c:v>0.65341747528679939</c:v>
                </c:pt>
                <c:pt idx="44">
                  <c:v>0.63415383795781821</c:v>
                </c:pt>
                <c:pt idx="45">
                  <c:v>0.61497369911802657</c:v>
                </c:pt>
                <c:pt idx="46">
                  <c:v>0.59594747898144007</c:v>
                </c:pt>
                <c:pt idx="47">
                  <c:v>0.57713463439552637</c:v>
                </c:pt>
                <c:pt idx="48">
                  <c:v>0.55858500825822777</c:v>
                </c:pt>
                <c:pt idx="49">
                  <c:v>0.5403400222900645</c:v>
                </c:pt>
                <c:pt idx="50">
                  <c:v>0.52243373110310021</c:v>
                </c:pt>
                <c:pt idx="51">
                  <c:v>0.50489375344768828</c:v>
                </c:pt>
                <c:pt idx="52">
                  <c:v>0.48774209469242269</c:v>
                </c:pt>
                <c:pt idx="53">
                  <c:v>0.47099587298371492</c:v>
                </c:pt>
                <c:pt idx="54">
                  <c:v>0.45466796010666943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B-4580-B18F-B6132F1E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43912"/>
        <c:axId val="151621824"/>
      </c:scatterChart>
      <c:valAx>
        <c:axId val="19594391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Wet Particle Diameter (um)</a:t>
                </a:r>
              </a:p>
            </c:rich>
          </c:tx>
          <c:layout>
            <c:manualLayout>
              <c:xMode val="edge"/>
              <c:yMode val="edge"/>
              <c:x val="0.32504955959725274"/>
              <c:y val="0.93688631026384861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621824"/>
        <c:crossesAt val="-0.30000000000000004"/>
        <c:crossBetween val="midCat"/>
      </c:valAx>
      <c:valAx>
        <c:axId val="15162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Supersaturation (%)</a:t>
                </a:r>
              </a:p>
            </c:rich>
          </c:tx>
          <c:layout>
            <c:manualLayout>
              <c:xMode val="edge"/>
              <c:yMode val="edge"/>
              <c:x val="3.8406624233395893E-2"/>
              <c:y val="0.19283866612049216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94391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</xdr:colOff>
      <xdr:row>0</xdr:row>
      <xdr:rowOff>30480</xdr:rowOff>
    </xdr:from>
    <xdr:to>
      <xdr:col>12</xdr:col>
      <xdr:colOff>68580</xdr:colOff>
      <xdr:row>26</xdr:row>
      <xdr:rowOff>68580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182880</xdr:colOff>
      <xdr:row>6</xdr:row>
      <xdr:rowOff>83820</xdr:rowOff>
    </xdr:from>
    <xdr:to>
      <xdr:col>11</xdr:col>
      <xdr:colOff>533400</xdr:colOff>
      <xdr:row>22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350520</xdr:colOff>
      <xdr:row>27</xdr:row>
      <xdr:rowOff>15240</xdr:rowOff>
    </xdr:from>
    <xdr:to>
      <xdr:col>9</xdr:col>
      <xdr:colOff>807223</xdr:colOff>
      <xdr:row>31</xdr:row>
      <xdr:rowOff>13902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3078480" y="4541520"/>
              <a:ext cx="3291343" cy="66922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US" sz="200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</m:ctrlPr>
                    </m:sSubPr>
                    <m:e>
                      <m:r>
                        <a:rPr lang="en-US" sz="200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𝑆</m:t>
                      </m:r>
                    </m:e>
                    <m:sub>
                      <m:r>
                        <a:rPr lang="en-US" sz="200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𝑒𝑞</m:t>
                      </m:r>
                    </m:sub>
                  </m:sSub>
                  <m:r>
                    <a:rPr lang="en-US" sz="2000" i="1">
                      <a:latin typeface="Cambria Math" panose="02040503050406030204" pitchFamily="18" charset="0"/>
                      <a:sym typeface="Wingdings" panose="05000000000000000000" pitchFamily="2" charset="2"/>
                    </a:rPr>
                    <m:t>=</m:t>
                  </m:r>
                  <m:d>
                    <m:dPr>
                      <m:ctrlPr>
                        <a:rPr lang="en-US" sz="2000" i="1">
                          <a:latin typeface="Cambria Math" panose="02040503050406030204" pitchFamily="18" charset="0"/>
                          <a:sym typeface="Wingdings" panose="05000000000000000000" pitchFamily="2" charset="2"/>
                        </a:rPr>
                      </m:ctrlPr>
                    </m:dPr>
                    <m:e>
                      <m:f>
                        <m:fPr>
                          <m:ctrlPr>
                            <a:rPr lang="en-US" sz="2000" i="1">
                              <a:latin typeface="Cambria Math" panose="02040503050406030204" pitchFamily="18" charset="0"/>
                              <a:sym typeface="Wingdings" panose="05000000000000000000" pitchFamily="2" charset="2"/>
                            </a:rPr>
                          </m:ctrlPr>
                        </m:fPr>
                        <m:num>
                          <m:sSubSup>
                            <m:sSubSup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</m:ctrlPr>
                            </m:sSubSup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𝑝</m:t>
                              </m:r>
                            </m:sub>
                            <m:sup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3</m:t>
                              </m:r>
                            </m:sup>
                          </m:sSubSup>
                          <m:r>
                            <a:rPr lang="en-US" sz="2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sym typeface="Wingdings" panose="05000000000000000000" pitchFamily="2" charset="2"/>
                            </a:rPr>
                            <m:t>−</m:t>
                          </m:r>
                          <m:sSubSup>
                            <m:sSubSup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</m:ctrlPr>
                            </m:sSubSup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𝑑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𝑝</m:t>
                              </m:r>
                            </m:sub>
                            <m:sup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3</m:t>
                              </m:r>
                            </m:sup>
                          </m:sSubSup>
                        </m:num>
                        <m:den>
                          <m:sSubSup>
                            <m:sSubSup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</m:ctrlPr>
                            </m:sSubSup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𝑝</m:t>
                              </m:r>
                            </m:sub>
                            <m:sup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3</m:t>
                              </m:r>
                            </m:sup>
                          </m:sSubSup>
                          <m:r>
                            <a:rPr lang="en-US" sz="2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sym typeface="Wingdings" panose="05000000000000000000" pitchFamily="2" charset="2"/>
                            </a:rPr>
                            <m:t>−</m:t>
                          </m:r>
                          <m:sSubSup>
                            <m:sSubSup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</m:ctrlPr>
                            </m:sSubSup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(1−</m:t>
                              </m:r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𝜅</m:t>
                              </m:r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)</m:t>
                              </m:r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𝑑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𝑝</m:t>
                              </m:r>
                            </m:sub>
                            <m:sup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3</m:t>
                              </m:r>
                            </m:sup>
                          </m:sSubSup>
                        </m:den>
                      </m:f>
                    </m:e>
                  </m:d>
                  <m:r>
                    <m:rPr>
                      <m:sty m:val="p"/>
                    </m:rPr>
                    <a:rPr lang="en-US" sz="2000">
                      <a:latin typeface="Cambria Math" panose="02040503050406030204" pitchFamily="18" charset="0"/>
                      <a:sym typeface="Wingdings" panose="05000000000000000000" pitchFamily="2" charset="2"/>
                    </a:rPr>
                    <m:t>exp</m:t>
                  </m:r>
                  <m:d>
                    <m:dPr>
                      <m:begChr m:val="["/>
                      <m:endChr m:val="]"/>
                      <m:ctrlPr>
                        <a:rPr lang="en-US" sz="2000" i="1">
                          <a:latin typeface="Cambria Math" panose="02040503050406030204" pitchFamily="18" charset="0"/>
                          <a:sym typeface="Wingdings" panose="05000000000000000000" pitchFamily="2" charset="2"/>
                        </a:rPr>
                      </m:ctrlPr>
                    </m:dPr>
                    <m:e>
                      <m:f>
                        <m:fPr>
                          <m:ctrlPr>
                            <a:rPr lang="en-US" sz="20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000" i="1">
                              <a:latin typeface="Cambria Math" panose="02040503050406030204" pitchFamily="18" charset="0"/>
                            </a:rPr>
                            <m:t>𝐴</m:t>
                          </m:r>
                        </m:num>
                        <m:den>
                          <m:sSub>
                            <m:sSub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𝑝</m:t>
                              </m:r>
                            </m:sub>
                          </m:sSub>
                        </m:den>
                      </m:f>
                    </m:e>
                  </m:d>
                </m:oMath>
              </a14:m>
              <a:r>
                <a:rPr lang="en-US" sz="2000"/>
                <a:t> </a:t>
              </a:r>
            </a:p>
          </xdr:txBody>
        </xdr:sp>
      </mc:Choice>
      <mc:Fallback xmlns="">
        <xdr:sp macro="" textlink="">
          <xdr:nvSpPr>
            <xdr:cNvPr id="4" name="Rectangle 3"/>
            <xdr:cNvSpPr/>
          </xdr:nvSpPr>
          <xdr:spPr>
            <a:xfrm>
              <a:off x="3078480" y="4541520"/>
              <a:ext cx="3291343" cy="66922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𝑆_𝑒𝑞</a:t>
              </a:r>
              <a:r>
                <a:rPr lang="en-US" sz="2000" i="0">
                  <a:latin typeface="Cambria Math" panose="02040503050406030204" pitchFamily="18" charset="0"/>
                  <a:sym typeface="Wingdings" panose="05000000000000000000" pitchFamily="2" charset="2"/>
                </a:rPr>
                <a:t>=((</a:t>
              </a:r>
              <a:r>
                <a:rPr lang="en-US" sz="2000" i="0">
                  <a:latin typeface="Cambria Math" panose="02040503050406030204" pitchFamily="18" charset="0"/>
                  <a:ea typeface="Cambria Math" panose="02040503050406030204" pitchFamily="18" charset="0"/>
                  <a:sym typeface="Wingdings" panose="05000000000000000000" pitchFamily="2" charset="2"/>
                </a:rPr>
                <a:t>𝐷_𝑝^3−𝑑_𝑝^3)/(𝐷_𝑝^3−〖(1−𝜅)𝑑〗_𝑝^3 ))</a:t>
              </a:r>
              <a:r>
                <a:rPr lang="en-US" sz="2000" i="0">
                  <a:latin typeface="Cambria Math" panose="02040503050406030204" pitchFamily="18" charset="0"/>
                  <a:sym typeface="Wingdings" panose="05000000000000000000" pitchFamily="2" charset="2"/>
                </a:rPr>
                <a:t>exp[</a:t>
              </a:r>
              <a:r>
                <a:rPr lang="en-US" sz="2000" i="0">
                  <a:latin typeface="Cambria Math" panose="02040503050406030204" pitchFamily="18" charset="0"/>
                </a:rPr>
                <a:t>𝐴/</a:t>
              </a:r>
              <a:r>
                <a:rPr lang="en-US" sz="2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𝐷_𝑝 ]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160020</xdr:colOff>
      <xdr:row>0</xdr:row>
      <xdr:rowOff>114300</xdr:rowOff>
    </xdr:from>
    <xdr:to>
      <xdr:col>11</xdr:col>
      <xdr:colOff>533400</xdr:colOff>
      <xdr:row>21</xdr:row>
      <xdr:rowOff>152400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350520</xdr:colOff>
      <xdr:row>27</xdr:row>
      <xdr:rowOff>15240</xdr:rowOff>
    </xdr:from>
    <xdr:to>
      <xdr:col>9</xdr:col>
      <xdr:colOff>807223</xdr:colOff>
      <xdr:row>31</xdr:row>
      <xdr:rowOff>13902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3048000" y="4541520"/>
              <a:ext cx="3291343" cy="66922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US" sz="200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</m:ctrlPr>
                    </m:sSubPr>
                    <m:e>
                      <m:r>
                        <a:rPr lang="en-US" sz="200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𝑆</m:t>
                      </m:r>
                    </m:e>
                    <m:sub>
                      <m:r>
                        <a:rPr lang="en-US" sz="200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𝑒𝑞</m:t>
                      </m:r>
                    </m:sub>
                  </m:sSub>
                  <m:r>
                    <a:rPr lang="en-US" sz="2000" i="1">
                      <a:latin typeface="Cambria Math" panose="02040503050406030204" pitchFamily="18" charset="0"/>
                      <a:sym typeface="Wingdings" panose="05000000000000000000" pitchFamily="2" charset="2"/>
                    </a:rPr>
                    <m:t>=</m:t>
                  </m:r>
                  <m:d>
                    <m:dPr>
                      <m:ctrlPr>
                        <a:rPr lang="en-US" sz="2000" i="1">
                          <a:latin typeface="Cambria Math" panose="02040503050406030204" pitchFamily="18" charset="0"/>
                          <a:sym typeface="Wingdings" panose="05000000000000000000" pitchFamily="2" charset="2"/>
                        </a:rPr>
                      </m:ctrlPr>
                    </m:dPr>
                    <m:e>
                      <m:f>
                        <m:fPr>
                          <m:ctrlPr>
                            <a:rPr lang="en-US" sz="2000" i="1">
                              <a:latin typeface="Cambria Math" panose="02040503050406030204" pitchFamily="18" charset="0"/>
                              <a:sym typeface="Wingdings" panose="05000000000000000000" pitchFamily="2" charset="2"/>
                            </a:rPr>
                          </m:ctrlPr>
                        </m:fPr>
                        <m:num>
                          <m:sSubSup>
                            <m:sSubSup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</m:ctrlPr>
                            </m:sSubSup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𝑝</m:t>
                              </m:r>
                            </m:sub>
                            <m:sup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3</m:t>
                              </m:r>
                            </m:sup>
                          </m:sSubSup>
                          <m:r>
                            <a:rPr lang="en-US" sz="2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sym typeface="Wingdings" panose="05000000000000000000" pitchFamily="2" charset="2"/>
                            </a:rPr>
                            <m:t>−</m:t>
                          </m:r>
                          <m:sSubSup>
                            <m:sSubSup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</m:ctrlPr>
                            </m:sSubSup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𝑑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𝑝</m:t>
                              </m:r>
                            </m:sub>
                            <m:sup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3</m:t>
                              </m:r>
                            </m:sup>
                          </m:sSubSup>
                        </m:num>
                        <m:den>
                          <m:sSubSup>
                            <m:sSubSup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</m:ctrlPr>
                            </m:sSubSup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𝑝</m:t>
                              </m:r>
                            </m:sub>
                            <m:sup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3</m:t>
                              </m:r>
                            </m:sup>
                          </m:sSubSup>
                          <m:r>
                            <a:rPr lang="en-US" sz="2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sym typeface="Wingdings" panose="05000000000000000000" pitchFamily="2" charset="2"/>
                            </a:rPr>
                            <m:t>−</m:t>
                          </m:r>
                          <m:sSubSup>
                            <m:sSubSup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</m:ctrlPr>
                            </m:sSubSup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(1−</m:t>
                              </m:r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𝜅</m:t>
                              </m:r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)</m:t>
                              </m:r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𝑑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𝑝</m:t>
                              </m:r>
                            </m:sub>
                            <m:sup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sym typeface="Wingdings" panose="05000000000000000000" pitchFamily="2" charset="2"/>
                                </a:rPr>
                                <m:t>3</m:t>
                              </m:r>
                            </m:sup>
                          </m:sSubSup>
                        </m:den>
                      </m:f>
                    </m:e>
                  </m:d>
                  <m:r>
                    <m:rPr>
                      <m:sty m:val="p"/>
                    </m:rPr>
                    <a:rPr lang="en-US" sz="2000">
                      <a:latin typeface="Cambria Math" panose="02040503050406030204" pitchFamily="18" charset="0"/>
                      <a:sym typeface="Wingdings" panose="05000000000000000000" pitchFamily="2" charset="2"/>
                    </a:rPr>
                    <m:t>exp</m:t>
                  </m:r>
                  <m:d>
                    <m:dPr>
                      <m:begChr m:val="["/>
                      <m:endChr m:val="]"/>
                      <m:ctrlPr>
                        <a:rPr lang="en-US" sz="2000" i="1">
                          <a:latin typeface="Cambria Math" panose="02040503050406030204" pitchFamily="18" charset="0"/>
                          <a:sym typeface="Wingdings" panose="05000000000000000000" pitchFamily="2" charset="2"/>
                        </a:rPr>
                      </m:ctrlPr>
                    </m:dPr>
                    <m:e>
                      <m:f>
                        <m:fPr>
                          <m:ctrlPr>
                            <a:rPr lang="en-US" sz="20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000" i="1">
                              <a:latin typeface="Cambria Math" panose="02040503050406030204" pitchFamily="18" charset="0"/>
                            </a:rPr>
                            <m:t>𝐴</m:t>
                          </m:r>
                        </m:num>
                        <m:den>
                          <m:sSub>
                            <m:sSubPr>
                              <m:ctrlP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en-US" sz="20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𝑝</m:t>
                              </m:r>
                            </m:sub>
                          </m:sSub>
                        </m:den>
                      </m:f>
                    </m:e>
                  </m:d>
                </m:oMath>
              </a14:m>
              <a:r>
                <a:rPr lang="en-US" sz="2000"/>
                <a:t> </a:t>
              </a:r>
            </a:p>
          </xdr:txBody>
        </xdr:sp>
      </mc:Choice>
      <mc:Fallback xmlns="">
        <xdr:sp macro="" textlink="">
          <xdr:nvSpPr>
            <xdr:cNvPr id="5" name="Rectangle 4"/>
            <xdr:cNvSpPr/>
          </xdr:nvSpPr>
          <xdr:spPr>
            <a:xfrm>
              <a:off x="3048000" y="4541520"/>
              <a:ext cx="3291343" cy="66922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𝑆_𝑒𝑞</a:t>
              </a:r>
              <a:r>
                <a:rPr lang="en-US" sz="2000" i="0">
                  <a:latin typeface="Cambria Math" panose="02040503050406030204" pitchFamily="18" charset="0"/>
                  <a:sym typeface="Wingdings" panose="05000000000000000000" pitchFamily="2" charset="2"/>
                </a:rPr>
                <a:t>=((</a:t>
              </a:r>
              <a:r>
                <a:rPr lang="en-US" sz="2000" i="0">
                  <a:latin typeface="Cambria Math" panose="02040503050406030204" pitchFamily="18" charset="0"/>
                  <a:ea typeface="Cambria Math" panose="02040503050406030204" pitchFamily="18" charset="0"/>
                  <a:sym typeface="Wingdings" panose="05000000000000000000" pitchFamily="2" charset="2"/>
                </a:rPr>
                <a:t>𝐷_𝑝^3−𝑑_𝑝^3)/(𝐷_𝑝^3−〖(1−𝜅)𝑑〗_𝑝^3 ))</a:t>
              </a:r>
              <a:r>
                <a:rPr lang="en-US" sz="2000" i="0">
                  <a:latin typeface="Cambria Math" panose="02040503050406030204" pitchFamily="18" charset="0"/>
                  <a:sym typeface="Wingdings" panose="05000000000000000000" pitchFamily="2" charset="2"/>
                </a:rPr>
                <a:t>exp[</a:t>
              </a:r>
              <a:r>
                <a:rPr lang="en-US" sz="2000" i="0">
                  <a:latin typeface="Cambria Math" panose="02040503050406030204" pitchFamily="18" charset="0"/>
                </a:rPr>
                <a:t>𝐴/</a:t>
              </a:r>
              <a:r>
                <a:rPr lang="en-US" sz="2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𝐷_𝑝 ]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workbookViewId="0">
      <selection activeCell="D9" sqref="D9"/>
    </sheetView>
  </sheetViews>
  <sheetFormatPr defaultRowHeight="12.75" x14ac:dyDescent="0.2"/>
  <cols>
    <col min="1" max="2" width="1.7109375" customWidth="1"/>
    <col min="3" max="3" width="15.28515625" customWidth="1"/>
    <col min="4" max="4" width="10" customWidth="1"/>
    <col min="5" max="5" width="10.85546875" customWidth="1"/>
    <col min="6" max="7" width="11.42578125" customWidth="1"/>
    <col min="8" max="8" width="9.5703125" bestFit="1" customWidth="1"/>
    <col min="10" max="10" width="12.140625" customWidth="1"/>
    <col min="11" max="11" width="9.5703125" bestFit="1" customWidth="1"/>
  </cols>
  <sheetData>
    <row r="1" spans="1:16" x14ac:dyDescent="0.2">
      <c r="C1" s="8"/>
    </row>
    <row r="2" spans="1:16" x14ac:dyDescent="0.2">
      <c r="C2" s="5" t="s">
        <v>0</v>
      </c>
      <c r="D2" s="14">
        <v>7.1999999999999995E-2</v>
      </c>
      <c r="E2" s="8" t="s">
        <v>29</v>
      </c>
      <c r="F2" s="3"/>
      <c r="H2" s="3"/>
    </row>
    <row r="3" spans="1:16" x14ac:dyDescent="0.2">
      <c r="C3" s="5" t="s">
        <v>1</v>
      </c>
      <c r="D3" s="14">
        <v>1.7999999999999999E-2</v>
      </c>
      <c r="E3" s="8" t="s">
        <v>17</v>
      </c>
      <c r="F3" s="3"/>
      <c r="H3" s="3"/>
    </row>
    <row r="4" spans="1:16" x14ac:dyDescent="0.2">
      <c r="C4" s="5" t="s">
        <v>2</v>
      </c>
      <c r="D4" s="14">
        <v>8.3140000000000001</v>
      </c>
      <c r="E4" s="8" t="s">
        <v>15</v>
      </c>
      <c r="F4" s="4"/>
      <c r="H4" s="4"/>
    </row>
    <row r="5" spans="1:16" x14ac:dyDescent="0.2">
      <c r="C5" s="5" t="s">
        <v>3</v>
      </c>
      <c r="D5" s="14">
        <v>278</v>
      </c>
      <c r="E5" s="8" t="s">
        <v>14</v>
      </c>
      <c r="F5" s="3"/>
      <c r="H5" s="3"/>
    </row>
    <row r="6" spans="1:16" x14ac:dyDescent="0.2">
      <c r="C6" s="5" t="s">
        <v>4</v>
      </c>
      <c r="D6" s="14">
        <v>1000</v>
      </c>
      <c r="E6" s="8" t="s">
        <v>16</v>
      </c>
      <c r="F6" s="1"/>
      <c r="H6" s="1"/>
      <c r="N6" s="7"/>
      <c r="O6" s="6"/>
      <c r="P6" s="8"/>
    </row>
    <row r="7" spans="1:16" x14ac:dyDescent="0.2">
      <c r="C7" s="7" t="s">
        <v>13</v>
      </c>
      <c r="D7" s="12">
        <v>33</v>
      </c>
      <c r="E7" s="8" t="s">
        <v>12</v>
      </c>
      <c r="N7" s="5"/>
      <c r="O7" s="1"/>
    </row>
    <row r="8" spans="1:16" x14ac:dyDescent="0.2">
      <c r="C8" s="5" t="s">
        <v>7</v>
      </c>
      <c r="D8" s="12">
        <f>'Ammonium Nitrate Calibration'!D12*D3*'Ammonium Nitrate Calibration'!D14/(D6*'Ammonium Nitrate Calibration'!D13)</f>
        <v>0.77014925373134313</v>
      </c>
      <c r="N8" s="7"/>
      <c r="O8" s="9"/>
      <c r="P8" s="8"/>
    </row>
    <row r="9" spans="1:16" x14ac:dyDescent="0.2">
      <c r="C9" s="7" t="s">
        <v>9</v>
      </c>
      <c r="D9" s="13">
        <f>MAX(D17:D71)</f>
        <v>0.7785270386587051</v>
      </c>
      <c r="E9" s="8" t="s">
        <v>10</v>
      </c>
    </row>
    <row r="10" spans="1:16" x14ac:dyDescent="0.2">
      <c r="C10" s="7" t="s">
        <v>25</v>
      </c>
      <c r="D10" s="14">
        <v>0.2</v>
      </c>
      <c r="E10" s="8" t="s">
        <v>10</v>
      </c>
    </row>
    <row r="11" spans="1:16" x14ac:dyDescent="0.2">
      <c r="C11" s="8" t="s">
        <v>30</v>
      </c>
      <c r="D11" s="6"/>
      <c r="E11" s="8"/>
    </row>
    <row r="12" spans="1:16" x14ac:dyDescent="0.2">
      <c r="C12" s="5" t="s">
        <v>26</v>
      </c>
      <c r="D12" s="18">
        <v>1720</v>
      </c>
      <c r="E12" s="8"/>
    </row>
    <row r="13" spans="1:16" x14ac:dyDescent="0.2">
      <c r="C13" s="5" t="s">
        <v>27</v>
      </c>
      <c r="D13" s="18">
        <v>8.0399999999999999E-2</v>
      </c>
    </row>
    <row r="14" spans="1:16" x14ac:dyDescent="0.2">
      <c r="C14" s="5" t="s">
        <v>28</v>
      </c>
      <c r="D14" s="18">
        <v>2</v>
      </c>
    </row>
    <row r="15" spans="1:16" x14ac:dyDescent="0.2">
      <c r="E15" t="s">
        <v>5</v>
      </c>
    </row>
    <row r="16" spans="1:16" x14ac:dyDescent="0.2">
      <c r="A16" s="8"/>
      <c r="B16" s="8"/>
      <c r="C16" s="1" t="s">
        <v>8</v>
      </c>
      <c r="D16" s="9" t="s">
        <v>11</v>
      </c>
      <c r="E16" t="s">
        <v>6</v>
      </c>
    </row>
    <row r="17" spans="1:10" x14ac:dyDescent="0.2">
      <c r="A17">
        <f>C17*1000</f>
        <v>101</v>
      </c>
      <c r="B17" s="10">
        <f>(100+D17)</f>
        <v>99.476727548154273</v>
      </c>
      <c r="C17" s="1">
        <v>0.10100000000000001</v>
      </c>
      <c r="D17" s="1">
        <f t="shared" ref="D17:D48" si="0">(((((C17^3)-(($D$7/1000)^3))/((C17^3)-((($D$7/1000)^3))*(1-$D$8)))*E17)-1)*100</f>
        <v>-0.52327245184572435</v>
      </c>
      <c r="E17">
        <f>EXP(4*$D$2*$D$3/($D$4*$D$5*$D$6*(C17*0.000001)))</f>
        <v>1.0224553538715786</v>
      </c>
    </row>
    <row r="18" spans="1:10" x14ac:dyDescent="0.2">
      <c r="A18">
        <f t="shared" ref="A18:A71" si="1">C18*1000</f>
        <v>111.10000000000002</v>
      </c>
      <c r="B18" s="10">
        <f t="shared" ref="B18:B71" si="2">(100+D18)</f>
        <v>99.967442294078595</v>
      </c>
      <c r="C18" s="1">
        <f>C17*1.1</f>
        <v>0.11110000000000002</v>
      </c>
      <c r="D18" s="1">
        <f t="shared" si="0"/>
        <v>-3.2557705921398838E-2</v>
      </c>
      <c r="E18">
        <f t="shared" ref="E18:E71" si="3">EXP(4*$D$2*$D$3/($D$4*$D$5*$D$6*(C18*0.000001)))</f>
        <v>1.020393289753097</v>
      </c>
      <c r="H18" s="1"/>
    </row>
    <row r="19" spans="1:10" x14ac:dyDescent="0.2">
      <c r="A19">
        <f t="shared" si="1"/>
        <v>122.21000000000002</v>
      </c>
      <c r="B19" s="10">
        <f t="shared" si="2"/>
        <v>100.30078269362804</v>
      </c>
      <c r="C19" s="1">
        <f t="shared" ref="C19:C71" si="4">C18*1.1</f>
        <v>0.12221000000000003</v>
      </c>
      <c r="D19" s="1">
        <f t="shared" si="0"/>
        <v>0.30078269362803223</v>
      </c>
      <c r="E19">
        <f t="shared" si="3"/>
        <v>1.0185222950387669</v>
      </c>
      <c r="H19" s="2"/>
      <c r="I19" s="2"/>
      <c r="J19" s="2"/>
    </row>
    <row r="20" spans="1:10" x14ac:dyDescent="0.2">
      <c r="A20">
        <f t="shared" si="1"/>
        <v>134.43100000000004</v>
      </c>
      <c r="B20" s="10">
        <f t="shared" si="2"/>
        <v>100.52006910414097</v>
      </c>
      <c r="C20" s="1">
        <f t="shared" si="4"/>
        <v>0.13443100000000005</v>
      </c>
      <c r="D20" s="1">
        <f t="shared" si="0"/>
        <v>0.5200691041409744</v>
      </c>
      <c r="E20">
        <f t="shared" si="3"/>
        <v>1.0168243679364779</v>
      </c>
      <c r="H20" s="2"/>
      <c r="I20" s="2"/>
      <c r="J20" s="2"/>
    </row>
    <row r="21" spans="1:10" x14ac:dyDescent="0.2">
      <c r="A21">
        <f t="shared" si="1"/>
        <v>147.87410000000006</v>
      </c>
      <c r="B21" s="10">
        <f t="shared" si="2"/>
        <v>100.65708415570309</v>
      </c>
      <c r="C21" s="1">
        <f t="shared" si="4"/>
        <v>0.14787410000000006</v>
      </c>
      <c r="D21" s="1">
        <f t="shared" si="0"/>
        <v>0.65708415570309153</v>
      </c>
      <c r="E21">
        <f t="shared" si="3"/>
        <v>1.015283254211417</v>
      </c>
      <c r="H21" s="2"/>
      <c r="I21" s="2"/>
      <c r="J21" s="2"/>
    </row>
    <row r="22" spans="1:10" x14ac:dyDescent="0.2">
      <c r="A22">
        <f t="shared" si="1"/>
        <v>162.66151000000011</v>
      </c>
      <c r="B22" s="10">
        <f t="shared" si="2"/>
        <v>100.73516843183145</v>
      </c>
      <c r="C22" s="1">
        <f t="shared" si="4"/>
        <v>0.16266151000000009</v>
      </c>
      <c r="D22" s="1">
        <f t="shared" si="0"/>
        <v>0.73516843183145664</v>
      </c>
      <c r="E22">
        <f t="shared" si="3"/>
        <v>1.013884268704055</v>
      </c>
      <c r="H22" s="2"/>
      <c r="I22" s="2"/>
      <c r="J22" s="2"/>
    </row>
    <row r="23" spans="1:10" x14ac:dyDescent="0.2">
      <c r="A23">
        <f t="shared" si="1"/>
        <v>178.92766100000011</v>
      </c>
      <c r="B23" s="10">
        <f t="shared" si="2"/>
        <v>100.77146007042272</v>
      </c>
      <c r="C23" s="1">
        <f t="shared" si="4"/>
        <v>0.17892766100000013</v>
      </c>
      <c r="D23" s="1">
        <f t="shared" si="0"/>
        <v>0.7714600704227248</v>
      </c>
      <c r="E23">
        <f t="shared" si="3"/>
        <v>1.012614136563835</v>
      </c>
      <c r="H23" s="2"/>
      <c r="I23" s="2"/>
      <c r="J23" s="2"/>
    </row>
    <row r="24" spans="1:10" x14ac:dyDescent="0.2">
      <c r="A24">
        <f t="shared" si="1"/>
        <v>196.82042710000016</v>
      </c>
      <c r="B24" s="10">
        <f t="shared" si="2"/>
        <v>100.77852703865871</v>
      </c>
      <c r="C24" s="1">
        <f t="shared" si="4"/>
        <v>0.19682042710000017</v>
      </c>
      <c r="D24" s="1">
        <f t="shared" si="0"/>
        <v>0.7785270386587051</v>
      </c>
      <c r="E24">
        <f t="shared" si="3"/>
        <v>1.0114608517788579</v>
      </c>
      <c r="H24" s="2"/>
      <c r="I24" s="2"/>
      <c r="J24" s="2"/>
    </row>
    <row r="25" spans="1:10" x14ac:dyDescent="0.2">
      <c r="A25">
        <f t="shared" si="1"/>
        <v>216.50246981000021</v>
      </c>
      <c r="B25" s="10">
        <f t="shared" si="2"/>
        <v>100.76556354232355</v>
      </c>
      <c r="C25" s="1">
        <f t="shared" si="4"/>
        <v>0.21650246981000021</v>
      </c>
      <c r="D25" s="1">
        <f t="shared" si="0"/>
        <v>0.76556354232355517</v>
      </c>
      <c r="E25">
        <f t="shared" si="3"/>
        <v>1.0104135509161798</v>
      </c>
      <c r="H25" s="2"/>
      <c r="I25" s="2"/>
      <c r="J25" s="2"/>
    </row>
    <row r="26" spans="1:10" x14ac:dyDescent="0.2">
      <c r="A26">
        <f t="shared" si="1"/>
        <v>238.15271679100024</v>
      </c>
      <c r="B26" s="10">
        <f t="shared" si="2"/>
        <v>100.73927073567455</v>
      </c>
      <c r="C26" s="1">
        <f t="shared" si="4"/>
        <v>0.23815271679100025</v>
      </c>
      <c r="D26" s="1">
        <f t="shared" si="0"/>
        <v>0.73927073567454649</v>
      </c>
      <c r="E26">
        <f t="shared" si="3"/>
        <v>1.009462400270029</v>
      </c>
      <c r="H26" s="2"/>
      <c r="I26" s="2"/>
      <c r="J26" s="2"/>
    </row>
    <row r="27" spans="1:10" x14ac:dyDescent="0.2">
      <c r="A27">
        <f t="shared" si="1"/>
        <v>261.96798847010029</v>
      </c>
      <c r="B27" s="10">
        <f t="shared" si="2"/>
        <v>100.70450710974256</v>
      </c>
      <c r="C27" s="1">
        <f t="shared" si="4"/>
        <v>0.26196798847010028</v>
      </c>
      <c r="D27" s="1">
        <f t="shared" si="0"/>
        <v>0.70450710974256925</v>
      </c>
      <c r="E27">
        <f t="shared" si="3"/>
        <v>1.0085984948550515</v>
      </c>
      <c r="H27" s="2"/>
      <c r="I27" s="2"/>
      <c r="J27" s="2"/>
    </row>
    <row r="28" spans="1:10" x14ac:dyDescent="0.2">
      <c r="A28">
        <f t="shared" si="1"/>
        <v>288.16478731711032</v>
      </c>
      <c r="B28" s="10">
        <f t="shared" si="2"/>
        <v>100.66476989754823</v>
      </c>
      <c r="C28" s="1">
        <f t="shared" si="4"/>
        <v>0.28816478731711032</v>
      </c>
      <c r="D28" s="1">
        <f t="shared" si="0"/>
        <v>0.66476989754822302</v>
      </c>
      <c r="E28">
        <f t="shared" si="3"/>
        <v>1.0078137678857637</v>
      </c>
      <c r="H28" s="2"/>
      <c r="I28" s="2"/>
      <c r="J28" s="2"/>
    </row>
    <row r="29" spans="1:10" x14ac:dyDescent="0.2">
      <c r="A29">
        <f t="shared" si="1"/>
        <v>316.9812660488214</v>
      </c>
      <c r="B29" s="10">
        <f t="shared" si="2"/>
        <v>100.62255195824952</v>
      </c>
      <c r="C29" s="1">
        <f t="shared" si="4"/>
        <v>0.31698126604882138</v>
      </c>
      <c r="D29" s="1">
        <f t="shared" si="0"/>
        <v>0.62255195824951759</v>
      </c>
      <c r="E29">
        <f t="shared" si="3"/>
        <v>1.0071009095575549</v>
      </c>
      <c r="H29" s="2"/>
      <c r="I29" s="2"/>
      <c r="J29" s="2"/>
    </row>
    <row r="30" spans="1:10" x14ac:dyDescent="0.2">
      <c r="A30">
        <f t="shared" si="1"/>
        <v>348.67939265370359</v>
      </c>
      <c r="B30" s="10">
        <f t="shared" si="2"/>
        <v>100.57960659781395</v>
      </c>
      <c r="C30" s="1">
        <f t="shared" si="4"/>
        <v>0.34867939265370357</v>
      </c>
      <c r="D30" s="1">
        <f t="shared" si="0"/>
        <v>0.57960659781395307</v>
      </c>
      <c r="E30">
        <f t="shared" si="3"/>
        <v>1.0064532940937179</v>
      </c>
      <c r="H30" s="2"/>
      <c r="I30" s="2"/>
      <c r="J30" s="2"/>
    </row>
    <row r="31" spans="1:10" x14ac:dyDescent="0.2">
      <c r="A31">
        <f t="shared" si="1"/>
        <v>383.547331919074</v>
      </c>
      <c r="B31" s="10">
        <f t="shared" si="2"/>
        <v>100.53714415276652</v>
      </c>
      <c r="C31" s="1">
        <f t="shared" si="4"/>
        <v>0.38354733191907397</v>
      </c>
      <c r="D31" s="1">
        <f t="shared" si="0"/>
        <v>0.53714415276651106</v>
      </c>
      <c r="E31">
        <f t="shared" si="3"/>
        <v>1.0058649141510385</v>
      </c>
      <c r="H31" s="2"/>
      <c r="I31" s="2"/>
      <c r="J31" s="2"/>
    </row>
    <row r="32" spans="1:10" x14ac:dyDescent="0.2">
      <c r="A32">
        <f t="shared" si="1"/>
        <v>421.90206511098137</v>
      </c>
      <c r="B32" s="10">
        <f t="shared" si="2"/>
        <v>100.49597790393925</v>
      </c>
      <c r="C32" s="1">
        <f t="shared" si="4"/>
        <v>0.42190206511098138</v>
      </c>
      <c r="D32" s="1">
        <f t="shared" si="0"/>
        <v>0.49597790393924868</v>
      </c>
      <c r="E32">
        <f t="shared" si="3"/>
        <v>1.0053303217867591</v>
      </c>
      <c r="H32" s="2"/>
      <c r="I32" s="2"/>
      <c r="J32" s="2"/>
    </row>
    <row r="33" spans="1:10" x14ac:dyDescent="0.2">
      <c r="A33">
        <f t="shared" si="1"/>
        <v>464.09227162207958</v>
      </c>
      <c r="B33" s="10">
        <f t="shared" si="2"/>
        <v>100.45663231584059</v>
      </c>
      <c r="C33" s="1">
        <f t="shared" si="4"/>
        <v>0.46409227162207956</v>
      </c>
      <c r="D33" s="1">
        <f t="shared" si="0"/>
        <v>0.45663231584058828</v>
      </c>
      <c r="E33">
        <f t="shared" si="3"/>
        <v>1.0048445752849999</v>
      </c>
      <c r="H33" s="2"/>
      <c r="I33" s="2"/>
      <c r="J33" s="2"/>
    </row>
    <row r="34" spans="1:10" x14ac:dyDescent="0.2">
      <c r="A34">
        <f t="shared" si="1"/>
        <v>510.50149878428755</v>
      </c>
      <c r="B34" s="10">
        <f t="shared" si="2"/>
        <v>100.41942324053643</v>
      </c>
      <c r="C34" s="1">
        <f t="shared" si="4"/>
        <v>0.51050149878428752</v>
      </c>
      <c r="D34" s="1">
        <f t="shared" si="0"/>
        <v>0.41942324053643176</v>
      </c>
      <c r="E34">
        <f t="shared" si="3"/>
        <v>1.0044031912232232</v>
      </c>
      <c r="H34" s="2"/>
      <c r="I34" s="2"/>
      <c r="J34" s="2"/>
    </row>
    <row r="35" spans="1:10" x14ac:dyDescent="0.2">
      <c r="A35">
        <f t="shared" si="1"/>
        <v>561.55164866271639</v>
      </c>
      <c r="B35" s="10">
        <f t="shared" si="2"/>
        <v>100.38451724941038</v>
      </c>
      <c r="C35" s="1">
        <f t="shared" si="4"/>
        <v>0.56155164866271634</v>
      </c>
      <c r="D35" s="1">
        <f t="shared" si="0"/>
        <v>0.38451724941037657</v>
      </c>
      <c r="E35">
        <f t="shared" si="3"/>
        <v>1.0040021012309981</v>
      </c>
      <c r="H35" s="2"/>
      <c r="I35" s="2"/>
      <c r="J35" s="2"/>
    </row>
    <row r="36" spans="1:10" x14ac:dyDescent="0.2">
      <c r="A36">
        <f t="shared" si="1"/>
        <v>617.70681352898805</v>
      </c>
      <c r="B36" s="10">
        <f t="shared" si="2"/>
        <v>100.35197542431816</v>
      </c>
      <c r="C36" s="1">
        <f t="shared" si="4"/>
        <v>0.61770681352898804</v>
      </c>
      <c r="D36" s="1">
        <f t="shared" si="0"/>
        <v>0.35197542431815165</v>
      </c>
      <c r="E36">
        <f t="shared" si="3"/>
        <v>1.0036376129557221</v>
      </c>
      <c r="H36" s="2"/>
      <c r="I36" s="2"/>
      <c r="J36" s="2"/>
    </row>
    <row r="37" spans="1:10" x14ac:dyDescent="0.2">
      <c r="A37">
        <f t="shared" si="1"/>
        <v>679.47749488188697</v>
      </c>
      <c r="B37" s="10">
        <f t="shared" si="2"/>
        <v>100.32178558053182</v>
      </c>
      <c r="C37" s="1">
        <f t="shared" si="4"/>
        <v>0.67947749488188691</v>
      </c>
      <c r="D37" s="1">
        <f t="shared" si="0"/>
        <v>0.32178558053181927</v>
      </c>
      <c r="E37">
        <f t="shared" si="3"/>
        <v>1.0033063748044559</v>
      </c>
      <c r="H37" s="2"/>
      <c r="I37" s="2"/>
      <c r="J37" s="2"/>
    </row>
    <row r="38" spans="1:10" x14ac:dyDescent="0.2">
      <c r="A38">
        <f t="shared" si="1"/>
        <v>747.42524437007557</v>
      </c>
      <c r="B38" s="10">
        <f t="shared" si="2"/>
        <v>100.2938858834125</v>
      </c>
      <c r="C38" s="1">
        <f t="shared" si="4"/>
        <v>0.74742524437007563</v>
      </c>
      <c r="D38" s="1">
        <f t="shared" si="0"/>
        <v>0.29388588341250355</v>
      </c>
      <c r="E38">
        <f t="shared" si="3"/>
        <v>1.0030053440787146</v>
      </c>
      <c r="H38" s="2"/>
      <c r="I38" s="2"/>
      <c r="J38" s="2"/>
    </row>
    <row r="39" spans="1:10" x14ac:dyDescent="0.2">
      <c r="A39">
        <f t="shared" si="1"/>
        <v>822.16776880708323</v>
      </c>
      <c r="B39" s="10">
        <f t="shared" si="2"/>
        <v>100.26818206833228</v>
      </c>
      <c r="C39" s="1">
        <f t="shared" si="4"/>
        <v>0.8221677688070832</v>
      </c>
      <c r="D39" s="1">
        <f t="shared" si="0"/>
        <v>0.26818206833227887</v>
      </c>
      <c r="E39">
        <f t="shared" si="3"/>
        <v>1.0027317581609072</v>
      </c>
      <c r="H39" s="2"/>
      <c r="I39" s="2"/>
      <c r="J39" s="2"/>
    </row>
    <row r="40" spans="1:10" x14ac:dyDescent="0.2">
      <c r="A40">
        <f t="shared" si="1"/>
        <v>904.38454568779161</v>
      </c>
      <c r="B40" s="10">
        <f t="shared" si="2"/>
        <v>100.24455991241541</v>
      </c>
      <c r="C40" s="1">
        <f t="shared" si="4"/>
        <v>0.90438454568779159</v>
      </c>
      <c r="D40" s="1">
        <f t="shared" si="0"/>
        <v>0.24455991241540964</v>
      </c>
      <c r="E40">
        <f t="shared" si="3"/>
        <v>1.0024831084479233</v>
      </c>
      <c r="H40" s="2"/>
      <c r="I40" s="2"/>
      <c r="J40" s="2"/>
    </row>
    <row r="41" spans="1:10" x14ac:dyDescent="0.2">
      <c r="A41">
        <f t="shared" si="1"/>
        <v>994.82300025657082</v>
      </c>
      <c r="B41" s="10">
        <f t="shared" si="2"/>
        <v>100.22289418808816</v>
      </c>
      <c r="C41" s="1">
        <f t="shared" si="4"/>
        <v>0.99482300025657078</v>
      </c>
      <c r="D41" s="1">
        <f t="shared" si="0"/>
        <v>0.22289418808816297</v>
      </c>
      <c r="E41">
        <f t="shared" si="3"/>
        <v>1.0022571167597916</v>
      </c>
      <c r="H41" s="2"/>
      <c r="I41" s="2"/>
      <c r="J41" s="2"/>
    </row>
    <row r="42" spans="1:10" x14ac:dyDescent="0.2">
      <c r="A42">
        <f t="shared" si="1"/>
        <v>1094.3053002822278</v>
      </c>
      <c r="B42" s="10">
        <f t="shared" si="2"/>
        <v>100.20305501588298</v>
      </c>
      <c r="C42" s="1">
        <f t="shared" si="4"/>
        <v>1.0943053002822278</v>
      </c>
      <c r="D42" s="1">
        <f t="shared" si="0"/>
        <v>0.20305501588298025</v>
      </c>
      <c r="E42">
        <f t="shared" si="3"/>
        <v>1.0020517139799956</v>
      </c>
      <c r="H42" s="2"/>
      <c r="I42" s="2"/>
      <c r="J42" s="2"/>
    </row>
    <row r="43" spans="1:10" x14ac:dyDescent="0.2">
      <c r="A43">
        <f t="shared" si="1"/>
        <v>1203.7358303104506</v>
      </c>
      <c r="B43" s="10">
        <f t="shared" si="2"/>
        <v>100.18491230046862</v>
      </c>
      <c r="C43" s="1">
        <f t="shared" si="4"/>
        <v>1.2037358303104506</v>
      </c>
      <c r="D43" s="1">
        <f t="shared" si="0"/>
        <v>0.18491230046862039</v>
      </c>
      <c r="E43">
        <f t="shared" si="3"/>
        <v>1.0018650207093769</v>
      </c>
      <c r="H43" s="2"/>
      <c r="I43" s="2"/>
      <c r="J43" s="2"/>
    </row>
    <row r="44" spans="1:10" x14ac:dyDescent="0.2">
      <c r="A44">
        <f t="shared" si="1"/>
        <v>1324.1094133414956</v>
      </c>
      <c r="B44" s="10">
        <f t="shared" si="2"/>
        <v>100.1683387594322</v>
      </c>
      <c r="C44" s="1">
        <f t="shared" si="4"/>
        <v>1.3241094133414957</v>
      </c>
      <c r="D44" s="1">
        <f t="shared" si="0"/>
        <v>0.16833875943220722</v>
      </c>
      <c r="E44">
        <f t="shared" si="3"/>
        <v>1.0016953297380453</v>
      </c>
      <c r="H44" s="2"/>
      <c r="I44" s="2"/>
      <c r="J44" s="2"/>
    </row>
    <row r="45" spans="1:10" x14ac:dyDescent="0.2">
      <c r="A45">
        <f t="shared" si="1"/>
        <v>1456.5203546756454</v>
      </c>
      <c r="B45" s="10">
        <f t="shared" si="2"/>
        <v>100.15321192398319</v>
      </c>
      <c r="C45" s="1">
        <f t="shared" si="4"/>
        <v>1.4565203546756453</v>
      </c>
      <c r="D45" s="1">
        <f t="shared" si="0"/>
        <v>0.1532119239831875</v>
      </c>
      <c r="E45">
        <f t="shared" si="3"/>
        <v>1.0015410901596846</v>
      </c>
      <c r="H45" s="2"/>
      <c r="I45" s="2"/>
      <c r="J45" s="2"/>
    </row>
    <row r="46" spans="1:10" x14ac:dyDescent="0.2">
      <c r="A46">
        <f t="shared" si="1"/>
        <v>1602.1723901432099</v>
      </c>
      <c r="B46" s="10">
        <f t="shared" si="2"/>
        <v>100.13941539335045</v>
      </c>
      <c r="C46" s="1">
        <f t="shared" si="4"/>
        <v>1.6021723901432099</v>
      </c>
      <c r="D46" s="1">
        <f t="shared" si="0"/>
        <v>0.1394153933504505</v>
      </c>
      <c r="E46">
        <f t="shared" si="3"/>
        <v>1.0014008929704146</v>
      </c>
      <c r="H46" s="2"/>
      <c r="I46" s="2"/>
      <c r="J46" s="2"/>
    </row>
    <row r="47" spans="1:10" x14ac:dyDescent="0.2">
      <c r="A47">
        <f t="shared" si="1"/>
        <v>1762.3896291575309</v>
      </c>
      <c r="B47" s="10">
        <f t="shared" si="2"/>
        <v>100.1268395518879</v>
      </c>
      <c r="C47" s="1">
        <f t="shared" si="4"/>
        <v>1.7623896291575309</v>
      </c>
      <c r="D47" s="1">
        <f t="shared" si="0"/>
        <v>0.12683955188790286</v>
      </c>
      <c r="E47">
        <f t="shared" si="3"/>
        <v>1.0012734580102067</v>
      </c>
      <c r="H47" s="2"/>
      <c r="I47" s="2"/>
      <c r="J47" s="2"/>
    </row>
    <row r="48" spans="1:10" x14ac:dyDescent="0.2">
      <c r="A48">
        <f t="shared" si="1"/>
        <v>1938.6285920732842</v>
      </c>
      <c r="B48" s="10">
        <f t="shared" si="2"/>
        <v>100.11538190357838</v>
      </c>
      <c r="C48" s="1">
        <f t="shared" si="4"/>
        <v>1.9386285920732842</v>
      </c>
      <c r="D48" s="1">
        <f t="shared" si="0"/>
        <v>0.11538190357838207</v>
      </c>
      <c r="E48">
        <f t="shared" si="3"/>
        <v>1.0011576221189964</v>
      </c>
      <c r="H48" s="2"/>
      <c r="I48" s="2"/>
      <c r="J48" s="2"/>
    </row>
    <row r="49" spans="1:10" x14ac:dyDescent="0.2">
      <c r="A49">
        <f t="shared" si="1"/>
        <v>2132.4914512806126</v>
      </c>
      <c r="B49" s="10">
        <f t="shared" si="2"/>
        <v>100.10494713808693</v>
      </c>
      <c r="C49" s="1">
        <f t="shared" si="4"/>
        <v>2.1324914512806128</v>
      </c>
      <c r="D49" s="1">
        <f t="shared" ref="D49:D71" si="5">(((((C49^3)-(($D$7/1000)^3))/((C49^3)-((($D$7/1000)^3))*(1-$D$8)))*E49)-1)*100</f>
        <v>0.10494713808693046</v>
      </c>
      <c r="E49">
        <f t="shared" si="3"/>
        <v>1.0010523283922612</v>
      </c>
      <c r="H49" s="2"/>
      <c r="I49" s="2"/>
      <c r="J49" s="2"/>
    </row>
    <row r="50" spans="1:10" x14ac:dyDescent="0.2">
      <c r="A50">
        <f t="shared" si="1"/>
        <v>2345.7405964086743</v>
      </c>
      <c r="B50" s="10">
        <f t="shared" si="2"/>
        <v>100.09544701228992</v>
      </c>
      <c r="C50" s="1">
        <f t="shared" si="4"/>
        <v>2.3457405964086742</v>
      </c>
      <c r="D50" s="1">
        <f t="shared" si="5"/>
        <v>9.5447012289917588E-2</v>
      </c>
      <c r="E50">
        <f t="shared" si="3"/>
        <v>1.0009566164321584</v>
      </c>
      <c r="H50" s="2"/>
      <c r="I50" s="2"/>
      <c r="J50" s="2"/>
    </row>
    <row r="51" spans="1:10" x14ac:dyDescent="0.2">
      <c r="A51">
        <f t="shared" si="1"/>
        <v>2580.314656049542</v>
      </c>
      <c r="B51" s="10">
        <f t="shared" si="2"/>
        <v>100.08680010869462</v>
      </c>
      <c r="C51" s="1">
        <f t="shared" si="4"/>
        <v>2.5803146560495418</v>
      </c>
      <c r="D51" s="1">
        <f t="shared" si="5"/>
        <v>8.6800108694617961E-2</v>
      </c>
      <c r="E51">
        <f t="shared" si="3"/>
        <v>1.0008696135004405</v>
      </c>
      <c r="H51" s="2"/>
      <c r="I51" s="2"/>
      <c r="J51" s="2"/>
    </row>
    <row r="52" spans="1:10" x14ac:dyDescent="0.2">
      <c r="A52">
        <f t="shared" si="1"/>
        <v>2838.3461216544961</v>
      </c>
      <c r="B52" s="10">
        <f t="shared" si="2"/>
        <v>100.07893151542208</v>
      </c>
      <c r="C52" s="1">
        <f t="shared" si="4"/>
        <v>2.8383461216544963</v>
      </c>
      <c r="D52" s="1">
        <f t="shared" si="5"/>
        <v>7.8931515422087095E-2</v>
      </c>
      <c r="E52">
        <f t="shared" si="3"/>
        <v>1.0007905264884742</v>
      </c>
      <c r="H52" s="2"/>
      <c r="I52" s="2"/>
      <c r="J52" s="2"/>
    </row>
    <row r="53" spans="1:10" x14ac:dyDescent="0.2">
      <c r="A53">
        <f t="shared" si="1"/>
        <v>3122.1807338199465</v>
      </c>
      <c r="B53" s="10">
        <f t="shared" si="2"/>
        <v>100.0717724599951</v>
      </c>
      <c r="C53" s="1">
        <f t="shared" si="4"/>
        <v>3.1221807338199463</v>
      </c>
      <c r="D53" s="1">
        <f t="shared" si="5"/>
        <v>7.1772459995100846E-2</v>
      </c>
      <c r="E53">
        <f t="shared" si="3"/>
        <v>1.000718634627846</v>
      </c>
      <c r="H53" s="2"/>
      <c r="I53" s="2"/>
      <c r="J53" s="2"/>
    </row>
    <row r="54" spans="1:10" x14ac:dyDescent="0.2">
      <c r="A54">
        <f t="shared" si="1"/>
        <v>3434.3988072019411</v>
      </c>
      <c r="B54" s="10">
        <f t="shared" si="2"/>
        <v>100.06525991996573</v>
      </c>
      <c r="C54" s="1">
        <f t="shared" si="4"/>
        <v>3.4343988072019411</v>
      </c>
      <c r="D54" s="1">
        <f t="shared" si="5"/>
        <v>6.5259919965732216E-2</v>
      </c>
      <c r="E54">
        <f t="shared" si="3"/>
        <v>1.000653282872388</v>
      </c>
      <c r="H54" s="2"/>
      <c r="I54" s="2"/>
      <c r="J54" s="2"/>
    </row>
    <row r="55" spans="1:10" x14ac:dyDescent="0.2">
      <c r="A55">
        <f t="shared" si="1"/>
        <v>3777.8386879221357</v>
      </c>
      <c r="B55" s="10">
        <f t="shared" si="2"/>
        <v>100.05933622661442</v>
      </c>
      <c r="C55" s="1">
        <f t="shared" si="4"/>
        <v>3.7778386879221357</v>
      </c>
      <c r="D55" s="1">
        <f t="shared" si="5"/>
        <v>5.9336226614425946E-2</v>
      </c>
      <c r="E55">
        <f t="shared" si="3"/>
        <v>1.0005938758890651</v>
      </c>
      <c r="H55" s="2"/>
      <c r="I55" s="2"/>
      <c r="J55" s="2"/>
    </row>
    <row r="56" spans="1:10" x14ac:dyDescent="0.2">
      <c r="A56">
        <f t="shared" si="1"/>
        <v>4155.6225567143492</v>
      </c>
      <c r="B56" s="10">
        <f t="shared" si="2"/>
        <v>100.05394867294552</v>
      </c>
      <c r="C56" s="1">
        <f t="shared" si="4"/>
        <v>4.1556225567143494</v>
      </c>
      <c r="D56" s="1">
        <f t="shared" si="5"/>
        <v>5.3948672945525189E-2</v>
      </c>
      <c r="E56">
        <f t="shared" si="3"/>
        <v>1.0005398726011159</v>
      </c>
      <c r="H56" s="2"/>
      <c r="I56" s="2"/>
      <c r="J56" s="2"/>
    </row>
    <row r="57" spans="1:10" x14ac:dyDescent="0.2">
      <c r="A57">
        <f t="shared" si="1"/>
        <v>4571.1848123857853</v>
      </c>
      <c r="B57" s="10">
        <f t="shared" si="2"/>
        <v>100.04904913353462</v>
      </c>
      <c r="C57" s="1">
        <f t="shared" si="4"/>
        <v>4.571184812385785</v>
      </c>
      <c r="D57" s="1">
        <f t="shared" si="5"/>
        <v>4.9049133534628808E-2</v>
      </c>
      <c r="E57">
        <f t="shared" si="3"/>
        <v>1.0004907812322035</v>
      </c>
      <c r="H57" s="2"/>
      <c r="I57" s="2"/>
      <c r="J57" s="2"/>
    </row>
    <row r="58" spans="1:10" x14ac:dyDescent="0.2">
      <c r="A58">
        <f t="shared" si="1"/>
        <v>5028.3032936243644</v>
      </c>
      <c r="B58" s="10">
        <f t="shared" si="2"/>
        <v>100.04459370110952</v>
      </c>
      <c r="C58" s="1">
        <f t="shared" si="4"/>
        <v>5.0283032936243641</v>
      </c>
      <c r="D58" s="1">
        <f t="shared" si="5"/>
        <v>4.4593701109518769E-2</v>
      </c>
      <c r="E58">
        <f t="shared" si="3"/>
        <v>1.0004461548051751</v>
      </c>
      <c r="H58" s="2"/>
      <c r="I58" s="2"/>
      <c r="J58" s="2"/>
    </row>
    <row r="59" spans="1:10" x14ac:dyDescent="0.2">
      <c r="A59">
        <f t="shared" si="1"/>
        <v>5531.1336229868011</v>
      </c>
      <c r="B59" s="10">
        <f t="shared" si="2"/>
        <v>100.04054234281115</v>
      </c>
      <c r="C59" s="1">
        <f t="shared" si="4"/>
        <v>5.5311336229868013</v>
      </c>
      <c r="D59" s="1">
        <f t="shared" si="5"/>
        <v>4.0542342811145105E-2</v>
      </c>
      <c r="E59">
        <f t="shared" si="3"/>
        <v>1.0004055870533894</v>
      </c>
      <c r="H59" s="2"/>
      <c r="I59" s="2"/>
      <c r="J59" s="2"/>
    </row>
    <row r="60" spans="1:10" x14ac:dyDescent="0.2">
      <c r="A60">
        <f t="shared" si="1"/>
        <v>6084.246985285482</v>
      </c>
      <c r="B60" s="10">
        <f t="shared" si="2"/>
        <v>100.03685857769678</v>
      </c>
      <c r="C60" s="1">
        <f t="shared" si="4"/>
        <v>6.0842469852854819</v>
      </c>
      <c r="D60" s="1">
        <f t="shared" si="5"/>
        <v>3.6858577696774475E-2</v>
      </c>
      <c r="E60">
        <f t="shared" si="3"/>
        <v>1.0003687087065276</v>
      </c>
      <c r="H60" s="2"/>
      <c r="I60" s="2"/>
      <c r="J60" s="2"/>
    </row>
    <row r="61" spans="1:10" x14ac:dyDescent="0.2">
      <c r="A61">
        <f t="shared" si="1"/>
        <v>6692.671683814031</v>
      </c>
      <c r="B61" s="10">
        <f t="shared" si="2"/>
        <v>100.03350917606504</v>
      </c>
      <c r="C61" s="1">
        <f t="shared" si="4"/>
        <v>6.692671683814031</v>
      </c>
      <c r="D61" s="1">
        <f t="shared" si="5"/>
        <v>3.3509176065038559E-2</v>
      </c>
      <c r="E61">
        <f t="shared" si="3"/>
        <v>1.0003351841163521</v>
      </c>
      <c r="H61" s="2"/>
      <c r="I61" s="2"/>
      <c r="J61" s="2"/>
    </row>
    <row r="62" spans="1:10" x14ac:dyDescent="0.2">
      <c r="A62">
        <f t="shared" si="1"/>
        <v>7361.9388521954343</v>
      </c>
      <c r="B62" s="10">
        <f t="shared" si="2"/>
        <v>100.03046388050265</v>
      </c>
      <c r="C62" s="1">
        <f t="shared" si="4"/>
        <v>7.3619388521954345</v>
      </c>
      <c r="D62" s="1">
        <f t="shared" si="5"/>
        <v>3.0463880502651364E-2</v>
      </c>
      <c r="E62">
        <f t="shared" si="3"/>
        <v>1.0003047081911176</v>
      </c>
      <c r="H62" s="2"/>
      <c r="I62" s="2"/>
      <c r="J62" s="2"/>
    </row>
    <row r="63" spans="1:10" x14ac:dyDescent="0.2">
      <c r="A63">
        <f t="shared" si="1"/>
        <v>8098.1327374149787</v>
      </c>
      <c r="B63" s="10">
        <f t="shared" si="2"/>
        <v>100.0276951480886</v>
      </c>
      <c r="C63" s="1">
        <f t="shared" si="4"/>
        <v>8.0981327374149785</v>
      </c>
      <c r="D63" s="1">
        <f t="shared" si="5"/>
        <v>2.7695148088602295E-2</v>
      </c>
      <c r="E63">
        <f t="shared" si="3"/>
        <v>1.0002770036102393</v>
      </c>
      <c r="H63" s="2"/>
      <c r="I63" s="2"/>
      <c r="J63" s="2"/>
    </row>
    <row r="64" spans="1:10" x14ac:dyDescent="0.2">
      <c r="A64">
        <f t="shared" si="1"/>
        <v>8907.9460111564767</v>
      </c>
      <c r="B64" s="10">
        <f t="shared" si="2"/>
        <v>100.02517791289026</v>
      </c>
      <c r="C64" s="1">
        <f t="shared" si="4"/>
        <v>8.9079460111564774</v>
      </c>
      <c r="D64" s="1">
        <f t="shared" si="5"/>
        <v>2.5177912890250731E-2</v>
      </c>
      <c r="E64">
        <f t="shared" si="3"/>
        <v>1.0002518182934708</v>
      </c>
      <c r="H64" s="2"/>
      <c r="I64" s="2"/>
      <c r="J64" s="2"/>
    </row>
    <row r="65" spans="1:10" x14ac:dyDescent="0.2">
      <c r="A65">
        <f t="shared" si="1"/>
        <v>9798.7406122721259</v>
      </c>
      <c r="B65" s="10">
        <f t="shared" si="2"/>
        <v>100.02288936769813</v>
      </c>
      <c r="C65" s="1">
        <f t="shared" si="4"/>
        <v>9.7987406122721268</v>
      </c>
      <c r="D65" s="1">
        <f t="shared" si="5"/>
        <v>2.2889367698120111E-2</v>
      </c>
      <c r="E65">
        <f t="shared" si="3"/>
        <v>1.0002289231012276</v>
      </c>
      <c r="H65" s="2"/>
      <c r="I65" s="2"/>
      <c r="J65" s="2"/>
    </row>
    <row r="66" spans="1:10" x14ac:dyDescent="0.2">
      <c r="A66">
        <f t="shared" si="1"/>
        <v>10778.614673499342</v>
      </c>
      <c r="B66" s="10">
        <f t="shared" si="2"/>
        <v>100.02080876384474</v>
      </c>
      <c r="C66" s="1">
        <f t="shared" si="4"/>
        <v>10.778614673499341</v>
      </c>
      <c r="D66" s="1">
        <f t="shared" si="5"/>
        <v>2.0808763844737399E-2</v>
      </c>
      <c r="E66">
        <f t="shared" si="3"/>
        <v>1.000208109744859</v>
      </c>
      <c r="H66" s="2"/>
      <c r="I66" s="2"/>
      <c r="J66" s="2"/>
    </row>
    <row r="67" spans="1:10" x14ac:dyDescent="0.2">
      <c r="A67">
        <f t="shared" si="1"/>
        <v>11856.476140849276</v>
      </c>
      <c r="B67" s="10">
        <f t="shared" si="2"/>
        <v>100.01891722790641</v>
      </c>
      <c r="C67" s="1">
        <f t="shared" si="4"/>
        <v>11.856476140849276</v>
      </c>
      <c r="D67" s="1">
        <f t="shared" si="5"/>
        <v>1.8917227906412037E-2</v>
      </c>
      <c r="E67">
        <f t="shared" si="3"/>
        <v>1.0001891888876242</v>
      </c>
      <c r="H67" s="2"/>
      <c r="I67" s="2"/>
      <c r="J67" s="2"/>
    </row>
    <row r="68" spans="1:10" x14ac:dyDescent="0.2">
      <c r="A68">
        <f t="shared" si="1"/>
        <v>13042.123754934204</v>
      </c>
      <c r="B68" s="10">
        <f t="shared" si="2"/>
        <v>100.01719759408734</v>
      </c>
      <c r="C68" s="1">
        <f t="shared" si="4"/>
        <v>13.042123754934204</v>
      </c>
      <c r="D68" s="1">
        <f t="shared" si="5"/>
        <v>1.7197594087337009E-2</v>
      </c>
      <c r="E68">
        <f t="shared" si="3"/>
        <v>1.0001719884189157</v>
      </c>
      <c r="H68" s="2"/>
      <c r="I68" s="2"/>
      <c r="J68" s="2"/>
    </row>
    <row r="69" spans="1:10" x14ac:dyDescent="0.2">
      <c r="A69">
        <f t="shared" si="1"/>
        <v>14346.336130427626</v>
      </c>
      <c r="B69" s="10">
        <f t="shared" si="2"/>
        <v>100.01563425110756</v>
      </c>
      <c r="C69" s="1">
        <f t="shared" si="4"/>
        <v>14.346336130427625</v>
      </c>
      <c r="D69" s="1">
        <f t="shared" si="5"/>
        <v>1.5634251107554675E-2</v>
      </c>
      <c r="E69">
        <f t="shared" si="3"/>
        <v>1.0001563518858669</v>
      </c>
      <c r="H69" s="2"/>
      <c r="I69" s="2"/>
      <c r="J69" s="2"/>
    </row>
    <row r="70" spans="1:10" x14ac:dyDescent="0.2">
      <c r="A70">
        <f t="shared" si="1"/>
        <v>15780.969743470388</v>
      </c>
      <c r="B70" s="10">
        <f t="shared" si="2"/>
        <v>100.01421300246373</v>
      </c>
      <c r="C70" s="1">
        <f t="shared" si="4"/>
        <v>15.780969743470388</v>
      </c>
      <c r="D70" s="1">
        <f t="shared" si="5"/>
        <v>1.4213002463736579E-2</v>
      </c>
      <c r="E70">
        <f t="shared" si="3"/>
        <v>1.0001421370679566</v>
      </c>
      <c r="H70" s="2"/>
      <c r="I70" s="2"/>
      <c r="J70" s="2"/>
    </row>
    <row r="71" spans="1:10" x14ac:dyDescent="0.2">
      <c r="A71">
        <f t="shared" si="1"/>
        <v>17359.066717817426</v>
      </c>
      <c r="B71" s="10">
        <f t="shared" si="2"/>
        <v>100.01292093898533</v>
      </c>
      <c r="C71" s="1">
        <f t="shared" si="4"/>
        <v>17.359066717817427</v>
      </c>
      <c r="D71" s="1">
        <f t="shared" si="5"/>
        <v>1.2920938985327979E-2</v>
      </c>
      <c r="E71">
        <f t="shared" si="3"/>
        <v>1.0001292146815348</v>
      </c>
      <c r="H71" s="2"/>
      <c r="I71" s="2"/>
      <c r="J71" s="2"/>
    </row>
    <row r="72" spans="1:10" x14ac:dyDescent="0.2">
      <c r="H72" s="2"/>
      <c r="I72" s="2"/>
      <c r="J72" s="2"/>
    </row>
    <row r="73" spans="1:10" x14ac:dyDescent="0.2">
      <c r="H73" s="2"/>
      <c r="I73" s="2"/>
      <c r="J73" s="2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P73"/>
  <sheetViews>
    <sheetView tabSelected="1" workbookViewId="0">
      <selection activeCell="D12" sqref="D12"/>
    </sheetView>
  </sheetViews>
  <sheetFormatPr defaultRowHeight="12.75" x14ac:dyDescent="0.2"/>
  <cols>
    <col min="1" max="2" width="1.7109375" customWidth="1"/>
    <col min="3" max="3" width="15.28515625" customWidth="1"/>
    <col min="4" max="4" width="12.5703125" bestFit="1" customWidth="1"/>
    <col min="5" max="5" width="10.85546875" customWidth="1"/>
    <col min="6" max="7" width="11.42578125" customWidth="1"/>
    <col min="8" max="8" width="9.5703125" bestFit="1" customWidth="1"/>
    <col min="10" max="10" width="12.140625" customWidth="1"/>
    <col min="11" max="11" width="9.5703125" bestFit="1" customWidth="1"/>
  </cols>
  <sheetData>
    <row r="2" spans="1:16" x14ac:dyDescent="0.2">
      <c r="C2" s="5" t="s">
        <v>0</v>
      </c>
      <c r="D2" s="14">
        <v>7.1999999999999995E-2</v>
      </c>
      <c r="E2" s="8" t="s">
        <v>29</v>
      </c>
      <c r="F2" s="3"/>
      <c r="H2" s="3"/>
    </row>
    <row r="3" spans="1:16" x14ac:dyDescent="0.2">
      <c r="C3" s="5" t="s">
        <v>1</v>
      </c>
      <c r="D3" s="14">
        <v>1.7999999999999999E-2</v>
      </c>
      <c r="E3" s="8" t="s">
        <v>17</v>
      </c>
      <c r="F3" s="3"/>
      <c r="H3" s="3"/>
    </row>
    <row r="4" spans="1:16" x14ac:dyDescent="0.2">
      <c r="C4" s="5" t="s">
        <v>2</v>
      </c>
      <c r="D4" s="14">
        <v>8.3140000000000001</v>
      </c>
      <c r="E4" s="8" t="s">
        <v>15</v>
      </c>
      <c r="F4" s="4"/>
      <c r="H4" s="4"/>
    </row>
    <row r="5" spans="1:16" x14ac:dyDescent="0.2">
      <c r="C5" s="5" t="s">
        <v>3</v>
      </c>
      <c r="D5" s="14">
        <v>278</v>
      </c>
      <c r="E5" s="8" t="s">
        <v>14</v>
      </c>
      <c r="F5" s="3"/>
      <c r="H5" s="3"/>
      <c r="N5" s="8"/>
    </row>
    <row r="6" spans="1:16" x14ac:dyDescent="0.2">
      <c r="C6" s="5" t="s">
        <v>4</v>
      </c>
      <c r="D6" s="14">
        <v>1000</v>
      </c>
      <c r="E6" s="8" t="s">
        <v>16</v>
      </c>
      <c r="F6" s="1"/>
      <c r="H6" s="1"/>
      <c r="N6" s="7"/>
      <c r="O6" s="6"/>
      <c r="P6" s="8"/>
    </row>
    <row r="7" spans="1:16" x14ac:dyDescent="0.2">
      <c r="C7" s="7" t="s">
        <v>13</v>
      </c>
      <c r="D7" s="12">
        <v>33</v>
      </c>
      <c r="E7" s="8" t="s">
        <v>12</v>
      </c>
      <c r="N7" s="5"/>
      <c r="O7" s="1"/>
    </row>
    <row r="8" spans="1:16" x14ac:dyDescent="0.2">
      <c r="C8" s="5" t="s">
        <v>7</v>
      </c>
      <c r="D8" s="13">
        <v>0.77</v>
      </c>
      <c r="N8" s="7"/>
      <c r="O8" s="9"/>
      <c r="P8" s="8"/>
    </row>
    <row r="9" spans="1:16" x14ac:dyDescent="0.2">
      <c r="C9" s="7" t="s">
        <v>9</v>
      </c>
      <c r="D9" s="9">
        <f>MAX(D17:D71)</f>
        <v>0.84855878088410108</v>
      </c>
      <c r="E9" s="8" t="s">
        <v>10</v>
      </c>
      <c r="N9" s="7"/>
      <c r="O9" s="1"/>
      <c r="P9" s="8"/>
    </row>
    <row r="10" spans="1:16" x14ac:dyDescent="0.2">
      <c r="C10" s="7" t="s">
        <v>9</v>
      </c>
      <c r="D10" s="12">
        <v>0.84855878088410108</v>
      </c>
      <c r="E10" s="8" t="s">
        <v>10</v>
      </c>
    </row>
    <row r="11" spans="1:16" x14ac:dyDescent="0.2">
      <c r="D11" s="11">
        <f>(D9-D10)*10000</f>
        <v>0</v>
      </c>
    </row>
    <row r="15" spans="1:16" x14ac:dyDescent="0.2">
      <c r="E15" t="s">
        <v>5</v>
      </c>
    </row>
    <row r="16" spans="1:16" x14ac:dyDescent="0.2">
      <c r="A16" s="8"/>
      <c r="B16" s="8"/>
      <c r="C16" s="1" t="s">
        <v>8</v>
      </c>
      <c r="D16" s="9" t="s">
        <v>11</v>
      </c>
      <c r="E16" t="s">
        <v>6</v>
      </c>
    </row>
    <row r="17" spans="1:10" x14ac:dyDescent="0.2">
      <c r="A17">
        <f>C17*1000</f>
        <v>60</v>
      </c>
      <c r="B17" s="10">
        <f>(100+D17)</f>
        <v>90.177914527252909</v>
      </c>
      <c r="C17" s="1">
        <v>0.06</v>
      </c>
      <c r="D17" s="1">
        <f>(((((C17^3)-(($D$7/1000)^3))/((C17^3)-((($D$7/1000)^3))*(1-$D$8)))*E17)-1)*100</f>
        <v>-9.822085472747089</v>
      </c>
      <c r="E17">
        <f>EXP((0.66/$D$5)/C17)</f>
        <v>1.040361600305586</v>
      </c>
    </row>
    <row r="18" spans="1:10" x14ac:dyDescent="0.2">
      <c r="A18">
        <f t="shared" ref="A18:A71" si="0">C18*1000</f>
        <v>62.4</v>
      </c>
      <c r="B18" s="10">
        <f t="shared" ref="B18:B71" si="1">(100+D18)</f>
        <v>91.630849012504669</v>
      </c>
      <c r="C18" s="1">
        <f>C17*1.04</f>
        <v>6.2399999999999997E-2</v>
      </c>
      <c r="D18" s="1">
        <f t="shared" ref="D18:D48" si="2">(((((C18^3)-(($D$7/1000)^3))/((C18^3)-((($D$7/1000)^3))*(1-$D$8)))*E18)-1)*100</f>
        <v>-8.3691509874953329</v>
      </c>
      <c r="E18">
        <f t="shared" ref="E18:E71" si="3">EXP((0.66/$D$5)/C18)</f>
        <v>1.0387795203448063</v>
      </c>
      <c r="H18" s="1"/>
    </row>
    <row r="19" spans="1:10" x14ac:dyDescent="0.2">
      <c r="A19">
        <f t="shared" si="0"/>
        <v>64.896000000000001</v>
      </c>
      <c r="B19" s="10">
        <f t="shared" si="1"/>
        <v>92.896680213052633</v>
      </c>
      <c r="C19" s="1">
        <f t="shared" ref="C19:C71" si="4">C18*1.04</f>
        <v>6.4895999999999995E-2</v>
      </c>
      <c r="D19" s="1">
        <f t="shared" si="2"/>
        <v>-7.1033197869473597</v>
      </c>
      <c r="E19">
        <f t="shared" si="3"/>
        <v>1.0372605585088657</v>
      </c>
      <c r="H19" s="2"/>
      <c r="I19" s="2"/>
      <c r="J19" s="2"/>
    </row>
    <row r="20" spans="1:10" x14ac:dyDescent="0.2">
      <c r="A20">
        <f t="shared" si="0"/>
        <v>67.491839999999996</v>
      </c>
      <c r="B20" s="10">
        <f t="shared" si="1"/>
        <v>93.999637373310435</v>
      </c>
      <c r="C20" s="1">
        <f t="shared" si="4"/>
        <v>6.7491839999999997E-2</v>
      </c>
      <c r="D20" s="1">
        <f t="shared" si="2"/>
        <v>-6.0003626266895598</v>
      </c>
      <c r="E20">
        <f t="shared" si="3"/>
        <v>1.0358021129344956</v>
      </c>
      <c r="H20" s="2"/>
      <c r="I20" s="2"/>
      <c r="J20" s="2"/>
    </row>
    <row r="21" spans="1:10" x14ac:dyDescent="0.2">
      <c r="A21">
        <f t="shared" si="0"/>
        <v>70.191513600000008</v>
      </c>
      <c r="B21" s="10">
        <f t="shared" si="1"/>
        <v>94.960594800382282</v>
      </c>
      <c r="C21" s="1">
        <f t="shared" si="4"/>
        <v>7.0191513600000005E-2</v>
      </c>
      <c r="D21" s="1">
        <f t="shared" si="2"/>
        <v>-5.0394051996177192</v>
      </c>
      <c r="E21">
        <f t="shared" si="3"/>
        <v>1.0344016953202371</v>
      </c>
      <c r="H21" s="2"/>
      <c r="I21" s="2"/>
      <c r="J21" s="2"/>
    </row>
    <row r="22" spans="1:10" x14ac:dyDescent="0.2">
      <c r="A22">
        <f t="shared" si="0"/>
        <v>72.999174144000008</v>
      </c>
      <c r="B22" s="10">
        <f t="shared" si="1"/>
        <v>95.797589124501073</v>
      </c>
      <c r="C22" s="1">
        <f t="shared" si="4"/>
        <v>7.2999174144000006E-2</v>
      </c>
      <c r="D22" s="1">
        <f t="shared" si="2"/>
        <v>-4.2024108754989298</v>
      </c>
      <c r="E22">
        <f t="shared" si="3"/>
        <v>1.0330569255021063</v>
      </c>
      <c r="H22" s="2"/>
      <c r="I22" s="2"/>
      <c r="J22" s="2"/>
    </row>
    <row r="23" spans="1:10" x14ac:dyDescent="0.2">
      <c r="A23">
        <f t="shared" si="0"/>
        <v>75.91914110976002</v>
      </c>
      <c r="B23" s="10">
        <f t="shared" si="1"/>
        <v>96.526245760839601</v>
      </c>
      <c r="C23" s="1">
        <f t="shared" si="4"/>
        <v>7.5919141109760016E-2</v>
      </c>
      <c r="D23" s="1">
        <f t="shared" si="2"/>
        <v>-3.4737542391603982</v>
      </c>
      <c r="E23">
        <f t="shared" si="3"/>
        <v>1.0317655263219963</v>
      </c>
      <c r="H23" s="2"/>
      <c r="I23" s="2"/>
      <c r="J23" s="2"/>
    </row>
    <row r="24" spans="1:10" x14ac:dyDescent="0.2">
      <c r="A24">
        <f t="shared" si="0"/>
        <v>78.955906754150419</v>
      </c>
      <c r="B24" s="10">
        <f t="shared" si="1"/>
        <v>97.160132713367133</v>
      </c>
      <c r="C24" s="1">
        <f t="shared" si="4"/>
        <v>7.8955906754150415E-2</v>
      </c>
      <c r="D24" s="1">
        <f t="shared" si="2"/>
        <v>-2.8398672866328689</v>
      </c>
      <c r="E24">
        <f t="shared" si="3"/>
        <v>1.0305253187707062</v>
      </c>
      <c r="H24" s="2"/>
      <c r="I24" s="2"/>
      <c r="J24" s="2"/>
    </row>
    <row r="25" spans="1:10" x14ac:dyDescent="0.2">
      <c r="A25">
        <f t="shared" si="0"/>
        <v>82.114143024316434</v>
      </c>
      <c r="B25" s="10">
        <f t="shared" si="1"/>
        <v>97.711055803529533</v>
      </c>
      <c r="C25" s="1">
        <f t="shared" si="4"/>
        <v>8.2114143024316438E-2</v>
      </c>
      <c r="D25" s="1">
        <f t="shared" si="2"/>
        <v>-2.288944196470466</v>
      </c>
      <c r="E25">
        <f t="shared" si="3"/>
        <v>1.0293342173887652</v>
      </c>
      <c r="H25" s="2"/>
      <c r="I25" s="2"/>
      <c r="J25" s="2"/>
    </row>
    <row r="26" spans="1:10" x14ac:dyDescent="0.2">
      <c r="A26">
        <f t="shared" si="0"/>
        <v>85.398708745289099</v>
      </c>
      <c r="B26" s="10">
        <f t="shared" si="1"/>
        <v>98.189306345115185</v>
      </c>
      <c r="C26" s="1">
        <f t="shared" si="4"/>
        <v>8.5398708745289098E-2</v>
      </c>
      <c r="D26" s="1">
        <f t="shared" si="2"/>
        <v>-1.8106936548848096</v>
      </c>
      <c r="E26">
        <f t="shared" si="3"/>
        <v>1.0281902259093911</v>
      </c>
      <c r="H26" s="2"/>
      <c r="I26" s="2"/>
      <c r="J26" s="2"/>
    </row>
    <row r="27" spans="1:10" x14ac:dyDescent="0.2">
      <c r="A27">
        <f t="shared" si="0"/>
        <v>88.814657095100671</v>
      </c>
      <c r="B27" s="10">
        <f t="shared" si="1"/>
        <v>98.603869957176528</v>
      </c>
      <c r="C27" s="1">
        <f t="shared" si="4"/>
        <v>8.8814657095100669E-2</v>
      </c>
      <c r="D27" s="1">
        <f t="shared" si="2"/>
        <v>-1.3961300428234735</v>
      </c>
      <c r="E27">
        <f t="shared" si="3"/>
        <v>1.0270914331289966</v>
      </c>
      <c r="H27" s="2"/>
      <c r="I27" s="2"/>
      <c r="J27" s="2"/>
    </row>
    <row r="28" spans="1:10" x14ac:dyDescent="0.2">
      <c r="A28">
        <f t="shared" si="0"/>
        <v>92.367243378904703</v>
      </c>
      <c r="B28" s="10">
        <f t="shared" si="1"/>
        <v>98.962603419921294</v>
      </c>
      <c r="C28" s="1">
        <f t="shared" si="4"/>
        <v>9.2367243378904701E-2</v>
      </c>
      <c r="D28" s="1">
        <f t="shared" si="2"/>
        <v>-1.0373965800787088</v>
      </c>
      <c r="E28">
        <f t="shared" si="3"/>
        <v>1.0260360089916627</v>
      </c>
      <c r="H28" s="2"/>
      <c r="I28" s="2"/>
      <c r="J28" s="2"/>
    </row>
    <row r="29" spans="1:10" x14ac:dyDescent="0.2">
      <c r="A29">
        <f t="shared" si="0"/>
        <v>96.061933114060892</v>
      </c>
      <c r="B29" s="10">
        <f t="shared" si="1"/>
        <v>99.272385097153943</v>
      </c>
      <c r="C29" s="1">
        <f t="shared" si="4"/>
        <v>9.6061933114060888E-2</v>
      </c>
      <c r="D29" s="1">
        <f t="shared" si="2"/>
        <v>-0.72761490284605213</v>
      </c>
      <c r="E29">
        <f t="shared" si="3"/>
        <v>1.0250222008749177</v>
      </c>
      <c r="H29" s="2"/>
      <c r="I29" s="2"/>
      <c r="J29" s="2"/>
    </row>
    <row r="30" spans="1:10" x14ac:dyDescent="0.2">
      <c r="A30">
        <f t="shared" si="0"/>
        <v>99.90441043862333</v>
      </c>
      <c r="B30" s="10">
        <f t="shared" si="1"/>
        <v>99.539243373234214</v>
      </c>
      <c r="C30" s="1">
        <f t="shared" si="4"/>
        <v>9.9904410438623331E-2</v>
      </c>
      <c r="D30" s="1">
        <f t="shared" si="2"/>
        <v>-0.46075662676577922</v>
      </c>
      <c r="E30">
        <f t="shared" si="3"/>
        <v>1.0240483300650085</v>
      </c>
      <c r="H30" s="2"/>
      <c r="I30" s="2"/>
      <c r="J30" s="2"/>
    </row>
    <row r="31" spans="1:10" x14ac:dyDescent="0.2">
      <c r="A31">
        <f t="shared" si="0"/>
        <v>103.90058685616826</v>
      </c>
      <c r="B31" s="10">
        <f t="shared" si="1"/>
        <v>99.768466709107116</v>
      </c>
      <c r="C31" s="1">
        <f t="shared" si="4"/>
        <v>0.10390058685616826</v>
      </c>
      <c r="D31" s="1">
        <f t="shared" si="2"/>
        <v>-0.23153329089288244</v>
      </c>
      <c r="E31">
        <f t="shared" si="3"/>
        <v>1.0231127884106501</v>
      </c>
      <c r="H31" s="2"/>
      <c r="I31" s="2"/>
      <c r="J31" s="2"/>
    </row>
    <row r="32" spans="1:10" x14ac:dyDescent="0.2">
      <c r="A32">
        <f t="shared" si="0"/>
        <v>108.056610330415</v>
      </c>
      <c r="B32" s="10">
        <f t="shared" si="1"/>
        <v>99.964698256183311</v>
      </c>
      <c r="C32" s="1">
        <f t="shared" si="4"/>
        <v>0.108056610330415</v>
      </c>
      <c r="D32" s="1">
        <f t="shared" si="2"/>
        <v>-3.5301743816695819E-2</v>
      </c>
      <c r="E32">
        <f t="shared" si="3"/>
        <v>1.0222140351449536</v>
      </c>
      <c r="H32" s="2"/>
      <c r="I32" s="2"/>
      <c r="J32" s="2"/>
    </row>
    <row r="33" spans="1:10" x14ac:dyDescent="0.2">
      <c r="A33">
        <f t="shared" si="0"/>
        <v>112.3788747436316</v>
      </c>
      <c r="B33" s="10">
        <f t="shared" si="1"/>
        <v>100.13201743792078</v>
      </c>
      <c r="C33" s="1">
        <f t="shared" si="4"/>
        <v>0.1123788747436316</v>
      </c>
      <c r="D33" s="1">
        <f t="shared" si="2"/>
        <v>0.13201743792077281</v>
      </c>
      <c r="E33">
        <f t="shared" si="3"/>
        <v>1.0213505938659253</v>
      </c>
      <c r="H33" s="2"/>
      <c r="I33" s="2"/>
      <c r="J33" s="2"/>
    </row>
    <row r="34" spans="1:10" x14ac:dyDescent="0.2">
      <c r="A34">
        <f t="shared" si="0"/>
        <v>116.87402973337687</v>
      </c>
      <c r="B34" s="10">
        <f t="shared" si="1"/>
        <v>100.27401048614419</v>
      </c>
      <c r="C34" s="1">
        <f t="shared" si="4"/>
        <v>0.11687402973337688</v>
      </c>
      <c r="D34" s="1">
        <f t="shared" si="2"/>
        <v>0.27401048614419388</v>
      </c>
      <c r="E34">
        <f t="shared" si="3"/>
        <v>1.0205210496665444</v>
      </c>
      <c r="H34" s="2"/>
      <c r="I34" s="2"/>
      <c r="J34" s="2"/>
    </row>
    <row r="35" spans="1:10" x14ac:dyDescent="0.2">
      <c r="A35">
        <f t="shared" si="0"/>
        <v>121.54899092271195</v>
      </c>
      <c r="B35" s="10">
        <f t="shared" si="1"/>
        <v>100.39383157913242</v>
      </c>
      <c r="C35" s="1">
        <f t="shared" si="4"/>
        <v>0.12154899092271196</v>
      </c>
      <c r="D35" s="1">
        <f t="shared" si="2"/>
        <v>0.39383157913241984</v>
      </c>
      <c r="E35">
        <f t="shared" si="3"/>
        <v>1.0197240464060102</v>
      </c>
      <c r="H35" s="2"/>
      <c r="I35" s="2"/>
      <c r="J35" s="2"/>
    </row>
    <row r="36" spans="1:10" x14ac:dyDescent="0.2">
      <c r="A36">
        <f t="shared" si="0"/>
        <v>126.41095055962043</v>
      </c>
      <c r="B36" s="10">
        <f t="shared" si="1"/>
        <v>100.49425595351637</v>
      </c>
      <c r="C36" s="1">
        <f t="shared" si="4"/>
        <v>0.12641095055962043</v>
      </c>
      <c r="D36" s="1">
        <f t="shared" si="2"/>
        <v>0.49425595351637597</v>
      </c>
      <c r="E36">
        <f t="shared" si="3"/>
        <v>1.0189582841142917</v>
      </c>
      <c r="H36" s="2"/>
      <c r="I36" s="2"/>
      <c r="J36" s="2"/>
    </row>
    <row r="37" spans="1:10" x14ac:dyDescent="0.2">
      <c r="A37">
        <f t="shared" si="0"/>
        <v>131.46738858200524</v>
      </c>
      <c r="B37" s="10">
        <f t="shared" si="1"/>
        <v>100.57772613838378</v>
      </c>
      <c r="C37" s="1">
        <f t="shared" si="4"/>
        <v>0.13146738858200524</v>
      </c>
      <c r="D37" s="1">
        <f t="shared" si="2"/>
        <v>0.57772613838378284</v>
      </c>
      <c r="E37">
        <f t="shared" si="3"/>
        <v>1.0182225165226082</v>
      </c>
      <c r="H37" s="2"/>
      <c r="I37" s="2"/>
      <c r="J37" s="2"/>
    </row>
    <row r="38" spans="1:10" x14ac:dyDescent="0.2">
      <c r="A38">
        <f t="shared" si="0"/>
        <v>136.72608412528544</v>
      </c>
      <c r="B38" s="10">
        <f t="shared" si="1"/>
        <v>100.6463922771256</v>
      </c>
      <c r="C38" s="1">
        <f t="shared" si="4"/>
        <v>0.13672608412528545</v>
      </c>
      <c r="D38" s="1">
        <f t="shared" si="2"/>
        <v>0.64639227712559588</v>
      </c>
      <c r="E38">
        <f t="shared" si="3"/>
        <v>1.0175155487129379</v>
      </c>
      <c r="H38" s="2"/>
      <c r="I38" s="2"/>
      <c r="J38" s="2"/>
    </row>
    <row r="39" spans="1:10" x14ac:dyDescent="0.2">
      <c r="A39">
        <f t="shared" si="0"/>
        <v>142.19512749029687</v>
      </c>
      <c r="B39" s="10">
        <f t="shared" si="1"/>
        <v>100.70214735226514</v>
      </c>
      <c r="C39" s="1">
        <f t="shared" si="4"/>
        <v>0.14219512749029686</v>
      </c>
      <c r="D39" s="1">
        <f t="shared" si="2"/>
        <v>0.70214735226514779</v>
      </c>
      <c r="E39">
        <f t="shared" si="3"/>
        <v>1.016836234880077</v>
      </c>
      <c r="H39" s="2"/>
      <c r="I39" s="2"/>
      <c r="J39" s="2"/>
    </row>
    <row r="40" spans="1:10" x14ac:dyDescent="0.2">
      <c r="A40">
        <f t="shared" si="0"/>
        <v>147.88293258990876</v>
      </c>
      <c r="B40" s="10">
        <f t="shared" si="1"/>
        <v>100.74665800436895</v>
      </c>
      <c r="C40" s="1">
        <f t="shared" si="4"/>
        <v>0.14788293258990876</v>
      </c>
      <c r="D40" s="1">
        <f t="shared" si="2"/>
        <v>0.74665800436894969</v>
      </c>
      <c r="E40">
        <f t="shared" si="3"/>
        <v>1.0161834762001818</v>
      </c>
      <c r="H40" s="2"/>
      <c r="I40" s="2"/>
      <c r="J40" s="2"/>
    </row>
    <row r="41" spans="1:10" x14ac:dyDescent="0.2">
      <c r="A41">
        <f t="shared" si="0"/>
        <v>153.7982498935051</v>
      </c>
      <c r="B41" s="10">
        <f t="shared" si="1"/>
        <v>100.78139153310319</v>
      </c>
      <c r="C41" s="1">
        <f t="shared" si="4"/>
        <v>0.1537982498935051</v>
      </c>
      <c r="D41" s="1">
        <f t="shared" si="2"/>
        <v>0.78139153310319287</v>
      </c>
      <c r="E41">
        <f t="shared" si="3"/>
        <v>1.0155562188000915</v>
      </c>
      <c r="H41" s="2"/>
      <c r="I41" s="2"/>
      <c r="J41" s="2"/>
    </row>
    <row r="42" spans="1:10" x14ac:dyDescent="0.2">
      <c r="A42">
        <f t="shared" si="0"/>
        <v>159.95017988924531</v>
      </c>
      <c r="B42" s="10">
        <f t="shared" si="1"/>
        <v>100.80763958258817</v>
      </c>
      <c r="C42" s="1">
        <f t="shared" si="4"/>
        <v>0.15995017988924531</v>
      </c>
      <c r="D42" s="1">
        <f t="shared" si="2"/>
        <v>0.80763958258815993</v>
      </c>
      <c r="E42">
        <f t="shared" si="3"/>
        <v>1.0149534518220789</v>
      </c>
      <c r="H42" s="2"/>
      <c r="I42" s="2"/>
      <c r="J42" s="2"/>
    </row>
    <row r="43" spans="1:10" x14ac:dyDescent="0.2">
      <c r="A43">
        <f t="shared" si="0"/>
        <v>166.34818708481512</v>
      </c>
      <c r="B43" s="10">
        <f t="shared" si="1"/>
        <v>100.82653894125315</v>
      </c>
      <c r="C43" s="1">
        <f t="shared" si="4"/>
        <v>0.16634818708481514</v>
      </c>
      <c r="D43" s="1">
        <f t="shared" si="2"/>
        <v>0.82653894125315208</v>
      </c>
      <c r="E43">
        <f t="shared" si="3"/>
        <v>1.0143742055790064</v>
      </c>
      <c r="H43" s="2"/>
      <c r="I43" s="2"/>
      <c r="J43" s="2"/>
    </row>
    <row r="44" spans="1:10" x14ac:dyDescent="0.2">
      <c r="A44">
        <f t="shared" si="0"/>
        <v>173.00211456820773</v>
      </c>
      <c r="B44" s="10">
        <f t="shared" si="1"/>
        <v>100.83908982587957</v>
      </c>
      <c r="C44" s="1">
        <f t="shared" si="4"/>
        <v>0.17300211456820774</v>
      </c>
      <c r="D44" s="1">
        <f t="shared" si="2"/>
        <v>0.83908982587956871</v>
      </c>
      <c r="E44">
        <f t="shared" si="3"/>
        <v>1.0138175497951534</v>
      </c>
      <c r="H44" s="2"/>
      <c r="I44" s="2"/>
      <c r="J44" s="2"/>
    </row>
    <row r="45" spans="1:10" x14ac:dyDescent="0.2">
      <c r="A45">
        <f t="shared" si="0"/>
        <v>179.92219915093605</v>
      </c>
      <c r="B45" s="10">
        <f t="shared" si="1"/>
        <v>100.84617196842231</v>
      </c>
      <c r="C45" s="1">
        <f t="shared" si="4"/>
        <v>0.17992219915093605</v>
      </c>
      <c r="D45" s="1">
        <f t="shared" si="2"/>
        <v>0.84617196842231568</v>
      </c>
      <c r="E45">
        <f t="shared" si="3"/>
        <v>1.0132825919282755</v>
      </c>
      <c r="H45" s="2"/>
      <c r="I45" s="2"/>
      <c r="J45" s="2"/>
    </row>
    <row r="46" spans="1:10" x14ac:dyDescent="0.2">
      <c r="A46">
        <f t="shared" si="0"/>
        <v>187.1190871169735</v>
      </c>
      <c r="B46" s="10">
        <f t="shared" si="1"/>
        <v>100.8485587808841</v>
      </c>
      <c r="C46" s="1">
        <f t="shared" si="4"/>
        <v>0.1871190871169735</v>
      </c>
      <c r="D46" s="1">
        <f t="shared" si="2"/>
        <v>0.84855878088410108</v>
      </c>
      <c r="E46">
        <f t="shared" si="3"/>
        <v>1.0127684755687094</v>
      </c>
      <c r="H46" s="2"/>
      <c r="I46" s="2"/>
      <c r="J46" s="2"/>
    </row>
    <row r="47" spans="1:10" x14ac:dyDescent="0.2">
      <c r="A47">
        <f t="shared" si="0"/>
        <v>194.60385060165245</v>
      </c>
      <c r="B47" s="10">
        <f t="shared" si="1"/>
        <v>100.8469298366705</v>
      </c>
      <c r="C47" s="1">
        <f t="shared" si="4"/>
        <v>0.19460385060165244</v>
      </c>
      <c r="D47" s="1">
        <f t="shared" si="2"/>
        <v>0.84692983667049582</v>
      </c>
      <c r="E47">
        <f t="shared" si="3"/>
        <v>1.0122743789115858</v>
      </c>
      <c r="H47" s="2"/>
      <c r="I47" s="2"/>
      <c r="J47" s="2"/>
    </row>
    <row r="48" spans="1:10" x14ac:dyDescent="0.2">
      <c r="A48">
        <f t="shared" si="0"/>
        <v>202.38800462571854</v>
      </c>
      <c r="B48" s="10">
        <f t="shared" si="1"/>
        <v>100.84188187539826</v>
      </c>
      <c r="C48" s="1">
        <f t="shared" si="4"/>
        <v>0.20238800462571854</v>
      </c>
      <c r="D48" s="1">
        <f t="shared" si="2"/>
        <v>0.84188187539826487</v>
      </c>
      <c r="E48">
        <f t="shared" si="3"/>
        <v>1.0117995132984399</v>
      </c>
      <c r="H48" s="2"/>
      <c r="I48" s="2"/>
      <c r="J48" s="2"/>
    </row>
    <row r="49" spans="1:10" x14ac:dyDescent="0.2">
      <c r="A49">
        <f t="shared" si="0"/>
        <v>210.48352481074727</v>
      </c>
      <c r="B49" s="10">
        <f t="shared" si="1"/>
        <v>100.83393851119507</v>
      </c>
      <c r="C49" s="1">
        <f t="shared" si="4"/>
        <v>0.21048352481074728</v>
      </c>
      <c r="D49" s="1">
        <f t="shared" ref="D49:D71" si="5">(((((C49^3)-(($D$7/1000)^3))/((C49^3)-((($D$7/1000)^3))*(1-$D$8)))*E49)-1)*100</f>
        <v>0.83393851119506479</v>
      </c>
      <c r="E49">
        <f t="shared" si="3"/>
        <v>1.0113431218247235</v>
      </c>
      <c r="H49" s="2"/>
      <c r="I49" s="2"/>
      <c r="J49" s="2"/>
    </row>
    <row r="50" spans="1:10" x14ac:dyDescent="0.2">
      <c r="A50">
        <f t="shared" si="0"/>
        <v>218.90286580317718</v>
      </c>
      <c r="B50" s="10">
        <f t="shared" si="1"/>
        <v>100.82355880139249</v>
      </c>
      <c r="C50" s="1">
        <f t="shared" si="4"/>
        <v>0.21890286580317717</v>
      </c>
      <c r="D50" s="1">
        <f t="shared" si="5"/>
        <v>0.82355880139248772</v>
      </c>
      <c r="E50">
        <f t="shared" si="3"/>
        <v>1.0109044780099237</v>
      </c>
      <c r="H50" s="2"/>
      <c r="I50" s="2"/>
      <c r="J50" s="2"/>
    </row>
    <row r="51" spans="1:10" x14ac:dyDescent="0.2">
      <c r="A51">
        <f t="shared" si="0"/>
        <v>227.65898043530424</v>
      </c>
      <c r="B51" s="10">
        <f t="shared" si="1"/>
        <v>100.81114481258791</v>
      </c>
      <c r="C51" s="1">
        <f t="shared" si="4"/>
        <v>0.22765898043530425</v>
      </c>
      <c r="D51" s="1">
        <f t="shared" si="5"/>
        <v>0.81114481258790505</v>
      </c>
      <c r="E51">
        <f t="shared" si="3"/>
        <v>1.0104828845271738</v>
      </c>
      <c r="H51" s="2"/>
      <c r="I51" s="2"/>
      <c r="J51" s="2"/>
    </row>
    <row r="52" spans="1:10" x14ac:dyDescent="0.2">
      <c r="A52">
        <f t="shared" si="0"/>
        <v>236.76533965271642</v>
      </c>
      <c r="B52" s="10">
        <f t="shared" si="1"/>
        <v>100.79704830384229</v>
      </c>
      <c r="C52" s="1">
        <f t="shared" si="4"/>
        <v>0.23676533965271643</v>
      </c>
      <c r="D52" s="1">
        <f t="shared" si="5"/>
        <v>0.79704830384228487</v>
      </c>
      <c r="E52">
        <f t="shared" si="3"/>
        <v>1.0100776719894271</v>
      </c>
      <c r="H52" s="2"/>
      <c r="I52" s="2"/>
      <c r="J52" s="2"/>
    </row>
    <row r="53" spans="1:10" x14ac:dyDescent="0.2">
      <c r="A53">
        <f t="shared" si="0"/>
        <v>246.23595323882512</v>
      </c>
      <c r="B53" s="10">
        <f t="shared" si="1"/>
        <v>100.78157663188487</v>
      </c>
      <c r="C53" s="1">
        <f t="shared" si="4"/>
        <v>0.24623595323882511</v>
      </c>
      <c r="D53" s="1">
        <f t="shared" si="5"/>
        <v>0.7815766318848727</v>
      </c>
      <c r="E53">
        <f t="shared" si="3"/>
        <v>1.0096881977894165</v>
      </c>
      <c r="H53" s="2"/>
      <c r="I53" s="2"/>
      <c r="J53" s="2"/>
    </row>
    <row r="54" spans="1:10" x14ac:dyDescent="0.2">
      <c r="A54">
        <f t="shared" si="0"/>
        <v>256.08539136837811</v>
      </c>
      <c r="B54" s="10">
        <f t="shared" si="1"/>
        <v>100.76499797027252</v>
      </c>
      <c r="C54" s="1">
        <f t="shared" si="4"/>
        <v>0.2560853913683781</v>
      </c>
      <c r="D54" s="1">
        <f t="shared" si="5"/>
        <v>0.76499797027251848</v>
      </c>
      <c r="E54">
        <f t="shared" si="3"/>
        <v>1.0093138449907861</v>
      </c>
      <c r="H54" s="2"/>
      <c r="I54" s="2"/>
      <c r="J54" s="2"/>
    </row>
    <row r="55" spans="1:10" x14ac:dyDescent="0.2">
      <c r="A55">
        <f t="shared" si="0"/>
        <v>266.32880702311326</v>
      </c>
      <c r="B55" s="10">
        <f t="shared" si="1"/>
        <v>100.74754592321486</v>
      </c>
      <c r="C55" s="1">
        <f t="shared" si="4"/>
        <v>0.26632880702311323</v>
      </c>
      <c r="D55" s="1">
        <f t="shared" si="5"/>
        <v>0.74754592321486513</v>
      </c>
      <c r="E55">
        <f t="shared" si="3"/>
        <v>1.0089540212679176</v>
      </c>
      <c r="H55" s="2"/>
      <c r="I55" s="2"/>
      <c r="J55" s="2"/>
    </row>
    <row r="56" spans="1:10" x14ac:dyDescent="0.2">
      <c r="A56">
        <f t="shared" si="0"/>
        <v>276.98195930403779</v>
      </c>
      <c r="B56" s="10">
        <f t="shared" si="1"/>
        <v>100.72942360499152</v>
      </c>
      <c r="C56" s="1">
        <f t="shared" si="4"/>
        <v>0.27698195930403779</v>
      </c>
      <c r="D56" s="1">
        <f t="shared" si="5"/>
        <v>0.72942360499153036</v>
      </c>
      <c r="E56">
        <f t="shared" si="3"/>
        <v>1.008608157892112</v>
      </c>
      <c r="H56" s="2"/>
      <c r="I56" s="2"/>
      <c r="J56" s="2"/>
    </row>
    <row r="57" spans="1:10" x14ac:dyDescent="0.2">
      <c r="A57">
        <f t="shared" si="0"/>
        <v>288.06123767619931</v>
      </c>
      <c r="B57" s="10">
        <f t="shared" si="1"/>
        <v>100.71080724734725</v>
      </c>
      <c r="C57" s="1">
        <f t="shared" si="4"/>
        <v>0.28806123767619929</v>
      </c>
      <c r="D57" s="1">
        <f t="shared" si="5"/>
        <v>0.71080724734724487</v>
      </c>
      <c r="E57">
        <f t="shared" si="3"/>
        <v>1.0082757087619145</v>
      </c>
      <c r="H57" s="2"/>
      <c r="I57" s="2"/>
      <c r="J57" s="2"/>
    </row>
    <row r="58" spans="1:10" x14ac:dyDescent="0.2">
      <c r="A58">
        <f t="shared" si="0"/>
        <v>299.58368718324732</v>
      </c>
      <c r="B58" s="10">
        <f t="shared" si="1"/>
        <v>100.69184938978917</v>
      </c>
      <c r="C58" s="1">
        <f t="shared" si="4"/>
        <v>0.29958368718324729</v>
      </c>
      <c r="D58" s="1">
        <f t="shared" si="5"/>
        <v>0.69184938978916755</v>
      </c>
      <c r="E58">
        <f t="shared" si="3"/>
        <v>1.0079561494754865</v>
      </c>
      <c r="H58" s="2"/>
      <c r="I58" s="2"/>
      <c r="J58" s="2"/>
    </row>
    <row r="59" spans="1:10" x14ac:dyDescent="0.2">
      <c r="A59">
        <f t="shared" si="0"/>
        <v>311.56703467057719</v>
      </c>
      <c r="B59" s="10">
        <f t="shared" si="1"/>
        <v>100.67268170117873</v>
      </c>
      <c r="C59" s="1">
        <f t="shared" si="4"/>
        <v>0.31156703467057717</v>
      </c>
      <c r="D59" s="1">
        <f t="shared" si="5"/>
        <v>0.67268170117873449</v>
      </c>
      <c r="E59">
        <f t="shared" si="3"/>
        <v>1.0076489764430421</v>
      </c>
      <c r="H59" s="2"/>
      <c r="I59" s="2"/>
      <c r="J59" s="2"/>
    </row>
    <row r="60" spans="1:10" x14ac:dyDescent="0.2">
      <c r="A60">
        <f t="shared" si="0"/>
        <v>324.02971605740026</v>
      </c>
      <c r="B60" s="10">
        <f t="shared" si="1"/>
        <v>100.6534174752868</v>
      </c>
      <c r="C60" s="1">
        <f t="shared" si="4"/>
        <v>0.32402971605740027</v>
      </c>
      <c r="D60" s="1">
        <f t="shared" si="5"/>
        <v>0.65341747528679939</v>
      </c>
      <c r="E60">
        <f t="shared" si="3"/>
        <v>1.0073537060374704</v>
      </c>
      <c r="H60" s="2"/>
      <c r="I60" s="2"/>
      <c r="J60" s="2"/>
    </row>
    <row r="61" spans="1:10" x14ac:dyDescent="0.2">
      <c r="A61">
        <f t="shared" si="0"/>
        <v>336.99090469969627</v>
      </c>
      <c r="B61" s="10">
        <f t="shared" si="1"/>
        <v>100.63415383795783</v>
      </c>
      <c r="C61" s="1">
        <f t="shared" si="4"/>
        <v>0.33699090469969628</v>
      </c>
      <c r="D61" s="1">
        <f t="shared" si="5"/>
        <v>0.63415383795781821</v>
      </c>
      <c r="E61">
        <f t="shared" si="3"/>
        <v>1.0070698737813633</v>
      </c>
      <c r="H61" s="2"/>
      <c r="I61" s="2"/>
      <c r="J61" s="2"/>
    </row>
    <row r="62" spans="1:10" x14ac:dyDescent="0.2">
      <c r="A62">
        <f t="shared" si="0"/>
        <v>350.47054088768414</v>
      </c>
      <c r="B62" s="10">
        <f t="shared" si="1"/>
        <v>100.61497369911802</v>
      </c>
      <c r="C62" s="1">
        <f t="shared" si="4"/>
        <v>0.35047054088768415</v>
      </c>
      <c r="D62" s="1">
        <f t="shared" si="5"/>
        <v>0.61497369911802657</v>
      </c>
      <c r="E62">
        <f t="shared" si="3"/>
        <v>1.0067970335687622</v>
      </c>
      <c r="H62" s="2"/>
      <c r="I62" s="2"/>
      <c r="J62" s="2"/>
    </row>
    <row r="63" spans="1:10" x14ac:dyDescent="0.2">
      <c r="A63">
        <f t="shared" si="0"/>
        <v>364.48936252319152</v>
      </c>
      <c r="B63" s="10">
        <f t="shared" si="1"/>
        <v>100.59594747898144</v>
      </c>
      <c r="C63" s="1">
        <f t="shared" si="4"/>
        <v>0.36448936252319153</v>
      </c>
      <c r="D63" s="1">
        <f t="shared" si="5"/>
        <v>0.59594747898144007</v>
      </c>
      <c r="E63">
        <f t="shared" si="3"/>
        <v>1.0065347569200218</v>
      </c>
      <c r="H63" s="2"/>
      <c r="I63" s="2"/>
      <c r="J63" s="2"/>
    </row>
    <row r="64" spans="1:10" x14ac:dyDescent="0.2">
      <c r="A64">
        <f t="shared" si="0"/>
        <v>379.06893702411918</v>
      </c>
      <c r="B64" s="10">
        <f t="shared" si="1"/>
        <v>100.57713463439552</v>
      </c>
      <c r="C64" s="1">
        <f t="shared" si="4"/>
        <v>0.3790689370241192</v>
      </c>
      <c r="D64" s="1">
        <f t="shared" si="5"/>
        <v>0.57713463439552637</v>
      </c>
      <c r="E64">
        <f t="shared" si="3"/>
        <v>1.0062826322682759</v>
      </c>
      <c r="H64" s="2"/>
      <c r="I64" s="2"/>
      <c r="J64" s="2"/>
    </row>
    <row r="65" spans="1:10" x14ac:dyDescent="0.2">
      <c r="A65">
        <f t="shared" si="0"/>
        <v>394.23169450508402</v>
      </c>
      <c r="B65" s="10">
        <f t="shared" si="1"/>
        <v>100.55858500825823</v>
      </c>
      <c r="C65" s="1">
        <f t="shared" si="4"/>
        <v>0.394231694505084</v>
      </c>
      <c r="D65" s="1">
        <f t="shared" si="5"/>
        <v>0.55858500825822777</v>
      </c>
      <c r="E65">
        <f t="shared" si="3"/>
        <v>1.0060402642760575</v>
      </c>
      <c r="H65" s="2"/>
      <c r="I65" s="2"/>
      <c r="J65" s="2"/>
    </row>
    <row r="66" spans="1:10" x14ac:dyDescent="0.2">
      <c r="A66">
        <f t="shared" si="0"/>
        <v>410.00096228528736</v>
      </c>
      <c r="B66" s="10">
        <f t="shared" si="1"/>
        <v>100.54034002229007</v>
      </c>
      <c r="C66" s="1">
        <f t="shared" si="4"/>
        <v>0.41000096228528737</v>
      </c>
      <c r="D66" s="1">
        <f t="shared" si="5"/>
        <v>0.5403400222900645</v>
      </c>
      <c r="E66">
        <f t="shared" si="3"/>
        <v>1.0058072731807162</v>
      </c>
      <c r="H66" s="2"/>
      <c r="I66" s="2"/>
      <c r="J66" s="2"/>
    </row>
    <row r="67" spans="1:10" x14ac:dyDescent="0.2">
      <c r="A67">
        <f t="shared" si="0"/>
        <v>426.40100077669888</v>
      </c>
      <c r="B67" s="10">
        <f t="shared" si="1"/>
        <v>100.52243373110311</v>
      </c>
      <c r="C67" s="1">
        <f t="shared" si="4"/>
        <v>0.4264010007766989</v>
      </c>
      <c r="D67" s="1">
        <f t="shared" si="5"/>
        <v>0.52243373110310021</v>
      </c>
      <c r="E67">
        <f t="shared" si="3"/>
        <v>1.0055832941673202</v>
      </c>
      <c r="H67" s="2"/>
      <c r="I67" s="2"/>
      <c r="J67" s="2"/>
    </row>
    <row r="68" spans="1:10" x14ac:dyDescent="0.2">
      <c r="A68">
        <f t="shared" si="0"/>
        <v>443.45704080776687</v>
      </c>
      <c r="B68" s="10">
        <f t="shared" si="1"/>
        <v>100.50489375344769</v>
      </c>
      <c r="C68" s="1">
        <f t="shared" si="4"/>
        <v>0.44345704080776688</v>
      </c>
      <c r="D68" s="1">
        <f t="shared" si="5"/>
        <v>0.50489375344768828</v>
      </c>
      <c r="E68">
        <f t="shared" si="3"/>
        <v>1.0053679767678214</v>
      </c>
      <c r="H68" s="2"/>
      <c r="I68" s="2"/>
      <c r="J68" s="2"/>
    </row>
    <row r="69" spans="1:10" x14ac:dyDescent="0.2">
      <c r="A69">
        <f t="shared" si="0"/>
        <v>461.19532244007758</v>
      </c>
      <c r="B69" s="10">
        <f t="shared" si="1"/>
        <v>100.48774209469242</v>
      </c>
      <c r="C69" s="1">
        <f t="shared" si="4"/>
        <v>0.46119532244007755</v>
      </c>
      <c r="D69" s="1">
        <f t="shared" si="5"/>
        <v>0.48774209469242269</v>
      </c>
      <c r="E69">
        <f t="shared" si="3"/>
        <v>1.0051609842852982</v>
      </c>
      <c r="H69" s="2"/>
      <c r="I69" s="2"/>
      <c r="J69" s="2"/>
    </row>
    <row r="70" spans="1:10" x14ac:dyDescent="0.2">
      <c r="A70">
        <f t="shared" si="0"/>
        <v>479.64313533768063</v>
      </c>
      <c r="B70" s="10">
        <f t="shared" si="1"/>
        <v>100.47099587298372</v>
      </c>
      <c r="C70" s="1">
        <f t="shared" si="4"/>
        <v>0.47964313533768066</v>
      </c>
      <c r="D70" s="1">
        <f t="shared" si="5"/>
        <v>0.47099587298371492</v>
      </c>
      <c r="E70">
        <f t="shared" si="3"/>
        <v>1.0049619932421707</v>
      </c>
      <c r="H70" s="2"/>
      <c r="I70" s="2"/>
      <c r="J70" s="2"/>
    </row>
    <row r="71" spans="1:10" x14ac:dyDescent="0.2">
      <c r="A71">
        <f t="shared" si="0"/>
        <v>498.8288607511879</v>
      </c>
      <c r="B71" s="10">
        <f t="shared" si="1"/>
        <v>100.45466796010668</v>
      </c>
      <c r="C71" s="1">
        <f t="shared" si="4"/>
        <v>0.49882886075118793</v>
      </c>
      <c r="D71" s="1">
        <f t="shared" si="5"/>
        <v>0.45466796010666943</v>
      </c>
      <c r="E71">
        <f t="shared" si="3"/>
        <v>1.0047706928513189</v>
      </c>
      <c r="H71" s="2"/>
      <c r="I71" s="2"/>
      <c r="J71" s="2"/>
    </row>
    <row r="72" spans="1:10" x14ac:dyDescent="0.2">
      <c r="H72" s="2"/>
      <c r="I72" s="2"/>
      <c r="J72" s="2"/>
    </row>
    <row r="73" spans="1:10" x14ac:dyDescent="0.2">
      <c r="H73" s="2"/>
      <c r="I73" s="2"/>
      <c r="J73" s="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G26"/>
  <sheetViews>
    <sheetView workbookViewId="0">
      <selection activeCell="E3" sqref="E3"/>
    </sheetView>
  </sheetViews>
  <sheetFormatPr defaultRowHeight="12.75" x14ac:dyDescent="0.2"/>
  <cols>
    <col min="2" max="2" width="4.28515625" bestFit="1" customWidth="1"/>
    <col min="3" max="3" width="5.85546875" bestFit="1" customWidth="1"/>
    <col min="4" max="4" width="10.28515625" bestFit="1" customWidth="1"/>
    <col min="5" max="5" width="10.28515625" customWidth="1"/>
  </cols>
  <sheetData>
    <row r="2" spans="1:5" x14ac:dyDescent="0.2">
      <c r="A2" s="7" t="s">
        <v>23</v>
      </c>
      <c r="C2" s="8" t="s">
        <v>7</v>
      </c>
      <c r="D2" s="8" t="s">
        <v>21</v>
      </c>
      <c r="E2" s="8" t="s">
        <v>22</v>
      </c>
    </row>
    <row r="3" spans="1:5" x14ac:dyDescent="0.2">
      <c r="A3">
        <v>1400</v>
      </c>
      <c r="B3" s="8" t="s">
        <v>19</v>
      </c>
      <c r="C3" s="17">
        <v>0.12791600577427362</v>
      </c>
      <c r="D3" s="8">
        <f>(E3/A3)/(E3/A3+E4/A4)</f>
        <v>0.94227144203581525</v>
      </c>
      <c r="E3" s="15">
        <v>0.93</v>
      </c>
    </row>
    <row r="4" spans="1:5" x14ac:dyDescent="0.2">
      <c r="A4">
        <f>'Ammonium Nitrate Calibration'!D12</f>
        <v>1720</v>
      </c>
      <c r="B4" s="8" t="s">
        <v>20</v>
      </c>
      <c r="C4">
        <f>'Ammonium Nitrate Calibration'!D8</f>
        <v>0.77014925373134313</v>
      </c>
      <c r="D4" s="8">
        <f>1-D3</f>
        <v>5.7728557964184746E-2</v>
      </c>
      <c r="E4">
        <f>1-E3</f>
        <v>6.9999999999999951E-2</v>
      </c>
    </row>
    <row r="6" spans="1:5" x14ac:dyDescent="0.2">
      <c r="A6" s="8"/>
      <c r="B6" s="8" t="s">
        <v>18</v>
      </c>
      <c r="C6" s="15">
        <f>'Ambient Aerosol'!D8</f>
        <v>0.77</v>
      </c>
    </row>
    <row r="7" spans="1:5" x14ac:dyDescent="0.2">
      <c r="C7">
        <f>C3*D3+C4*D4</f>
        <v>0.16499120505548995</v>
      </c>
    </row>
    <row r="8" spans="1:5" x14ac:dyDescent="0.2">
      <c r="C8" s="11">
        <f>(C6-C7)*10000</f>
        <v>6050.087949445101</v>
      </c>
      <c r="D8" s="8" t="s">
        <v>24</v>
      </c>
    </row>
    <row r="17" spans="4:7" x14ac:dyDescent="0.2">
      <c r="G17" s="16"/>
    </row>
    <row r="26" spans="4:7" x14ac:dyDescent="0.2">
      <c r="D26" s="1"/>
      <c r="E26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Ammonium Nitrate Calibration</vt:lpstr>
      <vt:lpstr>Ambient Aerosol</vt:lpstr>
      <vt:lpstr>k_org</vt:lpstr>
    </vt:vector>
  </TitlesOfParts>
  <Company>UC Santa 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chuang</dc:creator>
  <cp:lastModifiedBy>sara lance</cp:lastModifiedBy>
  <dcterms:created xsi:type="dcterms:W3CDTF">2003-01-31T19:54:23Z</dcterms:created>
  <dcterms:modified xsi:type="dcterms:W3CDTF">2023-04-12T18:53:37Z</dcterms:modified>
</cp:coreProperties>
</file>