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fq\Documents\Research\Courses\2022F-ATM515\Slides\"/>
    </mc:Choice>
  </mc:AlternateContent>
  <bookViews>
    <workbookView xWindow="0" yWindow="0" windowWidth="2010" windowHeight="0" activeTab="1"/>
  </bookViews>
  <sheets>
    <sheet name="ClassExample" sheetId="3" r:id="rId1"/>
    <sheet name="Solution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 l="1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A14" i="3"/>
  <c r="A15" i="3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13" i="3"/>
  <c r="B5" i="3"/>
  <c r="B6" i="3"/>
  <c r="G12" i="3" l="1"/>
  <c r="C12" i="3"/>
  <c r="B7" i="3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12" i="1"/>
  <c r="C12" i="1"/>
  <c r="B12" i="3" l="1"/>
  <c r="D12" i="3" s="1"/>
  <c r="E12" i="3" s="1"/>
  <c r="B16" i="3"/>
  <c r="D16" i="3" s="1"/>
  <c r="E16" i="3" s="1"/>
  <c r="B20" i="3"/>
  <c r="D20" i="3" s="1"/>
  <c r="E20" i="3" s="1"/>
  <c r="B24" i="3"/>
  <c r="D24" i="3" s="1"/>
  <c r="E24" i="3" s="1"/>
  <c r="B28" i="3"/>
  <c r="D28" i="3" s="1"/>
  <c r="E28" i="3" s="1"/>
  <c r="B32" i="3"/>
  <c r="D32" i="3" s="1"/>
  <c r="E32" i="3" s="1"/>
  <c r="B18" i="3"/>
  <c r="D18" i="3" s="1"/>
  <c r="E18" i="3" s="1"/>
  <c r="B26" i="3"/>
  <c r="D26" i="3" s="1"/>
  <c r="E26" i="3" s="1"/>
  <c r="B34" i="3"/>
  <c r="D34" i="3" s="1"/>
  <c r="E34" i="3" s="1"/>
  <c r="B15" i="3"/>
  <c r="D15" i="3" s="1"/>
  <c r="E15" i="3" s="1"/>
  <c r="B19" i="3"/>
  <c r="D19" i="3" s="1"/>
  <c r="E19" i="3" s="1"/>
  <c r="B23" i="3"/>
  <c r="D23" i="3" s="1"/>
  <c r="E23" i="3" s="1"/>
  <c r="B27" i="3"/>
  <c r="D27" i="3" s="1"/>
  <c r="E27" i="3" s="1"/>
  <c r="B31" i="3"/>
  <c r="D31" i="3" s="1"/>
  <c r="E31" i="3" s="1"/>
  <c r="B13" i="3"/>
  <c r="D13" i="3" s="1"/>
  <c r="E13" i="3" s="1"/>
  <c r="B17" i="3"/>
  <c r="D17" i="3" s="1"/>
  <c r="E17" i="3" s="1"/>
  <c r="B21" i="3"/>
  <c r="D21" i="3" s="1"/>
  <c r="E21" i="3" s="1"/>
  <c r="B25" i="3"/>
  <c r="D25" i="3" s="1"/>
  <c r="E25" i="3" s="1"/>
  <c r="B29" i="3"/>
  <c r="D29" i="3" s="1"/>
  <c r="E29" i="3" s="1"/>
  <c r="B33" i="3"/>
  <c r="D33" i="3" s="1"/>
  <c r="E33" i="3" s="1"/>
  <c r="B14" i="3"/>
  <c r="D14" i="3" s="1"/>
  <c r="E14" i="3" s="1"/>
  <c r="B22" i="3"/>
  <c r="D22" i="3" s="1"/>
  <c r="E22" i="3" s="1"/>
  <c r="B30" i="3"/>
  <c r="D30" i="3" s="1"/>
  <c r="E30" i="3" s="1"/>
  <c r="B6" i="1"/>
  <c r="A13" i="1" l="1"/>
  <c r="A14" i="1" s="1"/>
  <c r="A15" i="1" s="1"/>
  <c r="B5" i="1"/>
  <c r="B7" i="1" s="1"/>
  <c r="B15" i="1" l="1"/>
  <c r="B14" i="1"/>
  <c r="C14" i="1"/>
  <c r="A16" i="1"/>
  <c r="C15" i="1"/>
  <c r="C13" i="1"/>
  <c r="B12" i="1"/>
  <c r="D12" i="1" s="1"/>
  <c r="E12" i="1" s="1"/>
  <c r="B13" i="1"/>
  <c r="D13" i="1" l="1"/>
  <c r="E13" i="1" s="1"/>
  <c r="D15" i="1"/>
  <c r="E15" i="1" s="1"/>
  <c r="D14" i="1"/>
  <c r="E14" i="1" s="1"/>
  <c r="C16" i="1"/>
  <c r="A17" i="1"/>
  <c r="B16" i="1"/>
  <c r="D16" i="1" l="1"/>
  <c r="E16" i="1" s="1"/>
  <c r="A18" i="1"/>
  <c r="B17" i="1"/>
  <c r="C17" i="1"/>
  <c r="D17" i="1" l="1"/>
  <c r="E17" i="1" s="1"/>
  <c r="A19" i="1"/>
  <c r="B18" i="1"/>
  <c r="C18" i="1"/>
  <c r="D18" i="1" l="1"/>
  <c r="E18" i="1" s="1"/>
  <c r="B19" i="1"/>
  <c r="C19" i="1"/>
  <c r="A20" i="1"/>
  <c r="A21" i="1" s="1"/>
  <c r="D19" i="1" l="1"/>
  <c r="E19" i="1" s="1"/>
  <c r="B20" i="1"/>
  <c r="C20" i="1"/>
  <c r="D20" i="1" l="1"/>
  <c r="E20" i="1" s="1"/>
  <c r="A22" i="1"/>
  <c r="B21" i="1"/>
  <c r="C21" i="1"/>
  <c r="D21" i="1" l="1"/>
  <c r="E21" i="1" s="1"/>
  <c r="A23" i="1"/>
  <c r="B22" i="1"/>
  <c r="C22" i="1"/>
  <c r="D22" i="1" l="1"/>
  <c r="E22" i="1" s="1"/>
  <c r="B23" i="1"/>
  <c r="C23" i="1"/>
  <c r="A24" i="1"/>
  <c r="D23" i="1" l="1"/>
  <c r="E23" i="1" s="1"/>
  <c r="B24" i="1"/>
  <c r="A25" i="1"/>
  <c r="C24" i="1"/>
  <c r="D24" i="1" l="1"/>
  <c r="E24" i="1" s="1"/>
  <c r="A26" i="1"/>
  <c r="C25" i="1"/>
  <c r="B25" i="1"/>
  <c r="D25" i="1" l="1"/>
  <c r="E25" i="1" s="1"/>
  <c r="B26" i="1"/>
  <c r="C26" i="1"/>
  <c r="A27" i="1"/>
  <c r="D26" i="1" l="1"/>
  <c r="E26" i="1" s="1"/>
  <c r="B27" i="1"/>
  <c r="C27" i="1"/>
  <c r="A28" i="1"/>
  <c r="D27" i="1" l="1"/>
  <c r="E27" i="1" s="1"/>
  <c r="C28" i="1"/>
  <c r="A29" i="1"/>
  <c r="B28" i="1"/>
  <c r="D28" i="1" l="1"/>
  <c r="E28" i="1" s="1"/>
  <c r="A30" i="1"/>
  <c r="C29" i="1"/>
  <c r="B29" i="1"/>
  <c r="D29" i="1" l="1"/>
  <c r="E29" i="1" s="1"/>
  <c r="A31" i="1"/>
  <c r="B30" i="1"/>
  <c r="C30" i="1"/>
  <c r="D30" i="1" l="1"/>
  <c r="E30" i="1" s="1"/>
  <c r="B31" i="1"/>
  <c r="C31" i="1"/>
  <c r="A32" i="1"/>
  <c r="D31" i="1" l="1"/>
  <c r="E31" i="1" s="1"/>
  <c r="B32" i="1"/>
  <c r="A33" i="1"/>
  <c r="C32" i="1"/>
  <c r="D32" i="1" l="1"/>
  <c r="E32" i="1" s="1"/>
  <c r="A34" i="1"/>
  <c r="A35" i="1" s="1"/>
  <c r="C33" i="1"/>
  <c r="B33" i="1"/>
  <c r="D33" i="1" l="1"/>
  <c r="E33" i="1" s="1"/>
  <c r="C35" i="1"/>
  <c r="A36" i="1"/>
  <c r="B35" i="1"/>
  <c r="B34" i="1"/>
  <c r="C34" i="1"/>
  <c r="D34" i="1" l="1"/>
  <c r="E34" i="1" s="1"/>
  <c r="D35" i="1"/>
  <c r="E35" i="1" s="1"/>
  <c r="A37" i="1"/>
  <c r="B36" i="1"/>
  <c r="C36" i="1"/>
  <c r="D36" i="1" l="1"/>
  <c r="E36" i="1" s="1"/>
  <c r="C37" i="1"/>
  <c r="B37" i="1"/>
  <c r="A38" i="1"/>
  <c r="D37" i="1" l="1"/>
  <c r="E37" i="1" s="1"/>
  <c r="B38" i="1"/>
  <c r="C38" i="1"/>
  <c r="D38" i="1" l="1"/>
  <c r="E38" i="1" s="1"/>
</calcChain>
</file>

<file path=xl/sharedStrings.xml><?xml version="1.0" encoding="utf-8"?>
<sst xmlns="http://schemas.openxmlformats.org/spreadsheetml/2006/main" count="52" uniqueCount="25">
  <si>
    <t>P (kpa)</t>
  </si>
  <si>
    <t>VISC (Pa*s)</t>
  </si>
  <si>
    <t>Dp(um)</t>
  </si>
  <si>
    <t>g0 (m/s^2)</t>
  </si>
  <si>
    <t>DEN (kg/m3)</t>
  </si>
  <si>
    <t>CONST</t>
  </si>
  <si>
    <t>lamda (um)</t>
  </si>
  <si>
    <t xml:space="preserve">            ! num = P * 1d3 * 6.023d23 / (8.314 * Temp)</t>
  </si>
  <si>
    <t xml:space="preserve">            ! # gas mean free path</t>
  </si>
  <si>
    <t xml:space="preserve">            ! lamda = 1.d6/( 1.41421 * num * 3.141592 * (3.7d-10)**2 )</t>
  </si>
  <si>
    <t xml:space="preserve">            ! # Slip correction</t>
  </si>
  <si>
    <t xml:space="preserve">            ! Slip = 1. + 2. * lamda * (1.257 + 0.4 * exp( -1.1 * Dp</t>
  </si>
  <si>
    <t xml:space="preserve">            !     &amp;     / (2. * lamda))) / Dp</t>
  </si>
  <si>
    <t>T (K)</t>
  </si>
  <si>
    <t>Cc</t>
  </si>
  <si>
    <t>N0 (#/m3)</t>
  </si>
  <si>
    <t xml:space="preserve">                  VISC = 1.458d-6 * (TEMP)**(1.5d0) / ( TEMP + 110.4d0 )</t>
  </si>
  <si>
    <t xml:space="preserve">           ! Viscosity [Pa s] of air as a function of temp (K)</t>
  </si>
  <si>
    <t>Particle gravitational settling velocity</t>
  </si>
  <si>
    <t xml:space="preserve">           ! # air molecule number density (P in kpa)</t>
  </si>
  <si>
    <t>Question: Calculate and plot Vt as a function of Dp in the stratosphere (P=8 kpa, T=218 K) and at the surface</t>
  </si>
  <si>
    <t>Vt (m/s)</t>
  </si>
  <si>
    <t>Vt (m/day)</t>
  </si>
  <si>
    <t>Vt (m/day) @P=100 kpa, T=298</t>
  </si>
  <si>
    <t>Vt (m/day) @P=8 kpa, T=218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</si>
</sst>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1" fontId="0" fillId="0" borderId="0" xfId="0" applyNumberFormat="1"/>
    <xf numFmtId="0" fontId="1" fillId="0" borderId="0" xfId="0" applyFont="1"/>
    <xf numFmtId="2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P=8 kpa, T=218K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Solutions!$G$12:$G$38</c:f>
              <c:numCache>
                <c:formatCode>0.00</c:formatCode>
                <c:ptCount val="27"/>
                <c:pt idx="0">
                  <c:v>0.1</c:v>
                </c:pt>
                <c:pt idx="1">
                  <c:v>0.12</c:v>
                </c:pt>
                <c:pt idx="2">
                  <c:v>0.14399999999999999</c:v>
                </c:pt>
                <c:pt idx="3">
                  <c:v>0.17279999999999998</c:v>
                </c:pt>
                <c:pt idx="4">
                  <c:v>0.20735999999999996</c:v>
                </c:pt>
                <c:pt idx="5">
                  <c:v>0.24883199999999994</c:v>
                </c:pt>
                <c:pt idx="6">
                  <c:v>0.29859839999999993</c:v>
                </c:pt>
                <c:pt idx="7">
                  <c:v>0.35831807999999993</c:v>
                </c:pt>
                <c:pt idx="8">
                  <c:v>0.42998169599999991</c:v>
                </c:pt>
                <c:pt idx="9">
                  <c:v>0.51597803519999985</c:v>
                </c:pt>
                <c:pt idx="10">
                  <c:v>0.61917364223999982</c:v>
                </c:pt>
                <c:pt idx="11">
                  <c:v>0.74300837068799974</c:v>
                </c:pt>
                <c:pt idx="12">
                  <c:v>0.89161004482559969</c:v>
                </c:pt>
                <c:pt idx="13">
                  <c:v>1.0699320537907195</c:v>
                </c:pt>
                <c:pt idx="14">
                  <c:v>1.2839184645488635</c:v>
                </c:pt>
                <c:pt idx="15">
                  <c:v>1.5407021574586361</c:v>
                </c:pt>
                <c:pt idx="16">
                  <c:v>1.8488425889503632</c:v>
                </c:pt>
                <c:pt idx="17">
                  <c:v>2.2186111067404357</c:v>
                </c:pt>
                <c:pt idx="18">
                  <c:v>2.6623333280885229</c:v>
                </c:pt>
                <c:pt idx="19">
                  <c:v>3.1947999937062272</c:v>
                </c:pt>
                <c:pt idx="20">
                  <c:v>3.8337599924474723</c:v>
                </c:pt>
                <c:pt idx="21">
                  <c:v>4.6005119909369663</c:v>
                </c:pt>
                <c:pt idx="22">
                  <c:v>5.5206143891243595</c:v>
                </c:pt>
                <c:pt idx="23">
                  <c:v>6.6247372669492313</c:v>
                </c:pt>
                <c:pt idx="24">
                  <c:v>7.9496847203390768</c:v>
                </c:pt>
                <c:pt idx="25">
                  <c:v>9.5396216644068925</c:v>
                </c:pt>
                <c:pt idx="26">
                  <c:v>11.447545997288271</c:v>
                </c:pt>
              </c:numCache>
            </c:numRef>
          </c:xVal>
          <c:yVal>
            <c:numRef>
              <c:f>Solutions!$H$12:$H$38</c:f>
              <c:numCache>
                <c:formatCode>0.00</c:formatCode>
                <c:ptCount val="27"/>
                <c:pt idx="0">
                  <c:v>1.041266921507912</c:v>
                </c:pt>
                <c:pt idx="1">
                  <c:v>1.2566471936378076</c:v>
                </c:pt>
                <c:pt idx="2">
                  <c:v>1.5183713223345132</c:v>
                </c:pt>
                <c:pt idx="3">
                  <c:v>1.8372371214387413</c:v>
                </c:pt>
                <c:pt idx="4">
                  <c:v>2.2269361608007485</c:v>
                </c:pt>
                <c:pt idx="5">
                  <c:v>2.7049952576493133</c:v>
                </c:pt>
                <c:pt idx="6">
                  <c:v>3.2940898605726829</c:v>
                </c:pt>
                <c:pt idx="7">
                  <c:v>4.0238973301766663</c:v>
                </c:pt>
                <c:pt idx="8">
                  <c:v>4.9337381751399114</c:v>
                </c:pt>
                <c:pt idx="9">
                  <c:v>6.076370353107813</c:v>
                </c:pt>
                <c:pt idx="10">
                  <c:v>7.5234706349280192</c:v>
                </c:pt>
                <c:pt idx="11">
                  <c:v>9.3735766579410651</c:v>
                </c:pt>
                <c:pt idx="12">
                  <c:v>11.76359673526793</c:v>
                </c:pt>
                <c:pt idx="13">
                  <c:v>14.885449311594121</c:v>
                </c:pt>
                <c:pt idx="14">
                  <c:v>19.010004564131926</c:v>
                </c:pt>
                <c:pt idx="15">
                  <c:v>24.521317056388416</c:v>
                </c:pt>
                <c:pt idx="16">
                  <c:v>31.965249199169595</c:v>
                </c:pt>
                <c:pt idx="17">
                  <c:v>42.118164131811518</c:v>
                </c:pt>
                <c:pt idx="18">
                  <c:v>56.083742973038973</c:v>
                </c:pt>
                <c:pt idx="19">
                  <c:v>75.429711909774539</c:v>
                </c:pt>
                <c:pt idx="20">
                  <c:v>102.38214075355768</c:v>
                </c:pt>
                <c:pt idx="21">
                  <c:v>140.10389170555433</c:v>
                </c:pt>
                <c:pt idx="22">
                  <c:v>193.09652398627588</c:v>
                </c:pt>
                <c:pt idx="23">
                  <c:v>267.7821308285059</c:v>
                </c:pt>
                <c:pt idx="24">
                  <c:v>373.34443107643318</c:v>
                </c:pt>
                <c:pt idx="25">
                  <c:v>522.94028088417167</c:v>
                </c:pt>
                <c:pt idx="26">
                  <c:v>735.44004888590212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81-40E9-99F3-3E0D29704C42}"/>
            </c:ext>
          </c:extLst>
        </c:ser>
        <c:ser>
          <c:idx val="1"/>
          <c:order val="1"/>
          <c:tx>
            <c:v>P=100 kpa, T=298 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Solutions!$G$12:$G$38</c:f>
              <c:numCache>
                <c:formatCode>0.00</c:formatCode>
                <c:ptCount val="27"/>
                <c:pt idx="0">
                  <c:v>0.1</c:v>
                </c:pt>
                <c:pt idx="1">
                  <c:v>0.12</c:v>
                </c:pt>
                <c:pt idx="2">
                  <c:v>0.14399999999999999</c:v>
                </c:pt>
                <c:pt idx="3">
                  <c:v>0.17279999999999998</c:v>
                </c:pt>
                <c:pt idx="4">
                  <c:v>0.20735999999999996</c:v>
                </c:pt>
                <c:pt idx="5">
                  <c:v>0.24883199999999994</c:v>
                </c:pt>
                <c:pt idx="6">
                  <c:v>0.29859839999999993</c:v>
                </c:pt>
                <c:pt idx="7">
                  <c:v>0.35831807999999993</c:v>
                </c:pt>
                <c:pt idx="8">
                  <c:v>0.42998169599999991</c:v>
                </c:pt>
                <c:pt idx="9">
                  <c:v>0.51597803519999985</c:v>
                </c:pt>
                <c:pt idx="10">
                  <c:v>0.61917364223999982</c:v>
                </c:pt>
                <c:pt idx="11">
                  <c:v>0.74300837068799974</c:v>
                </c:pt>
                <c:pt idx="12">
                  <c:v>0.89161004482559969</c:v>
                </c:pt>
                <c:pt idx="13">
                  <c:v>1.0699320537907195</c:v>
                </c:pt>
                <c:pt idx="14">
                  <c:v>1.2839184645488635</c:v>
                </c:pt>
                <c:pt idx="15">
                  <c:v>1.5407021574586361</c:v>
                </c:pt>
                <c:pt idx="16">
                  <c:v>1.8488425889503632</c:v>
                </c:pt>
                <c:pt idx="17">
                  <c:v>2.2186111067404357</c:v>
                </c:pt>
                <c:pt idx="18">
                  <c:v>2.6623333280885229</c:v>
                </c:pt>
                <c:pt idx="19">
                  <c:v>3.1947999937062272</c:v>
                </c:pt>
                <c:pt idx="20">
                  <c:v>3.8337599924474723</c:v>
                </c:pt>
                <c:pt idx="21">
                  <c:v>4.6005119909369663</c:v>
                </c:pt>
                <c:pt idx="22">
                  <c:v>5.5206143891243595</c:v>
                </c:pt>
                <c:pt idx="23">
                  <c:v>6.6247372669492313</c:v>
                </c:pt>
                <c:pt idx="24">
                  <c:v>7.9496847203390768</c:v>
                </c:pt>
                <c:pt idx="25">
                  <c:v>9.5396216644068925</c:v>
                </c:pt>
                <c:pt idx="26">
                  <c:v>11.447545997288271</c:v>
                </c:pt>
              </c:numCache>
            </c:numRef>
          </c:xVal>
          <c:yVal>
            <c:numRef>
              <c:f>Solutions!$I$12:$I$38</c:f>
              <c:numCache>
                <c:formatCode>0.00</c:formatCode>
                <c:ptCount val="27"/>
                <c:pt idx="0">
                  <c:v>0.11303881163031233</c:v>
                </c:pt>
                <c:pt idx="1">
                  <c:v>0.14321224905223451</c:v>
                </c:pt>
                <c:pt idx="2">
                  <c:v>0.18314024843845397</c:v>
                </c:pt>
                <c:pt idx="3">
                  <c:v>0.23657475219077093</c:v>
                </c:pt>
                <c:pt idx="4">
                  <c:v>0.30884944707690715</c:v>
                </c:pt>
                <c:pt idx="5">
                  <c:v>0.40755016635295577</c:v>
                </c:pt>
                <c:pt idx="6">
                  <c:v>0.54345976753824665</c:v>
                </c:pt>
                <c:pt idx="7">
                  <c:v>0.73189335591850913</c:v>
                </c:pt>
                <c:pt idx="8">
                  <c:v>0.99459783362425092</c:v>
                </c:pt>
                <c:pt idx="9">
                  <c:v>1.3624772681174944</c:v>
                </c:pt>
                <c:pt idx="10">
                  <c:v>1.879529371478331</c:v>
                </c:pt>
                <c:pt idx="11">
                  <c:v>2.6085445249815837</c:v>
                </c:pt>
                <c:pt idx="12">
                  <c:v>3.6393405163403516</c:v>
                </c:pt>
                <c:pt idx="13">
                  <c:v>5.1006181642985382</c:v>
                </c:pt>
                <c:pt idx="14">
                  <c:v>7.1769889654926464</c:v>
                </c:pt>
                <c:pt idx="15">
                  <c:v>10.133427249292181</c:v>
                </c:pt>
                <c:pt idx="16">
                  <c:v>14.350421534690666</c:v>
                </c:pt>
                <c:pt idx="17">
                  <c:v>20.374552275535763</c:v>
                </c:pt>
                <c:pt idx="18">
                  <c:v>28.991289774116847</c:v>
                </c:pt>
                <c:pt idx="19">
                  <c:v>41.329778682607781</c:v>
                </c:pt>
                <c:pt idx="20">
                  <c:v>59.013666992779896</c:v>
                </c:pt>
                <c:pt idx="21">
                  <c:v>84.378223297398634</c:v>
                </c:pt>
                <c:pt idx="22">
                  <c:v>120.78289294160881</c:v>
                </c:pt>
                <c:pt idx="23">
                  <c:v>173.06126750794226</c:v>
                </c:pt>
                <c:pt idx="24">
                  <c:v>248.16890721786774</c:v>
                </c:pt>
                <c:pt idx="25">
                  <c:v>356.11604480144655</c:v>
                </c:pt>
                <c:pt idx="26">
                  <c:v>511.31048660334352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81-40E9-99F3-3E0D29704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7097583"/>
        <c:axId val="1657099247"/>
      </c:scatterChart>
      <c:valAx>
        <c:axId val="1657097583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Dp</a:t>
                </a:r>
                <a:r>
                  <a:rPr lang="en-US" baseline="0"/>
                  <a:t> (um)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7099247"/>
        <c:crosses val="autoZero"/>
        <c:crossBetween val="midCat"/>
      </c:valAx>
      <c:valAx>
        <c:axId val="1657099247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Vt (m/day)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70975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406951768509769"/>
          <c:y val="2.372630504520264E-2"/>
          <c:w val="0.68126032024701988"/>
          <c:h val="7.75077620236775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P=8 kpa, T=218K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Solutions!$G$12:$G$38</c:f>
              <c:numCache>
                <c:formatCode>0.00</c:formatCode>
                <c:ptCount val="27"/>
                <c:pt idx="0">
                  <c:v>0.1</c:v>
                </c:pt>
                <c:pt idx="1">
                  <c:v>0.12</c:v>
                </c:pt>
                <c:pt idx="2">
                  <c:v>0.14399999999999999</c:v>
                </c:pt>
                <c:pt idx="3">
                  <c:v>0.17279999999999998</c:v>
                </c:pt>
                <c:pt idx="4">
                  <c:v>0.20735999999999996</c:v>
                </c:pt>
                <c:pt idx="5">
                  <c:v>0.24883199999999994</c:v>
                </c:pt>
                <c:pt idx="6">
                  <c:v>0.29859839999999993</c:v>
                </c:pt>
                <c:pt idx="7">
                  <c:v>0.35831807999999993</c:v>
                </c:pt>
                <c:pt idx="8">
                  <c:v>0.42998169599999991</c:v>
                </c:pt>
                <c:pt idx="9">
                  <c:v>0.51597803519999985</c:v>
                </c:pt>
                <c:pt idx="10">
                  <c:v>0.61917364223999982</c:v>
                </c:pt>
                <c:pt idx="11">
                  <c:v>0.74300837068799974</c:v>
                </c:pt>
                <c:pt idx="12">
                  <c:v>0.89161004482559969</c:v>
                </c:pt>
                <c:pt idx="13">
                  <c:v>1.0699320537907195</c:v>
                </c:pt>
                <c:pt idx="14">
                  <c:v>1.2839184645488635</c:v>
                </c:pt>
                <c:pt idx="15">
                  <c:v>1.5407021574586361</c:v>
                </c:pt>
                <c:pt idx="16">
                  <c:v>1.8488425889503632</c:v>
                </c:pt>
                <c:pt idx="17">
                  <c:v>2.2186111067404357</c:v>
                </c:pt>
                <c:pt idx="18">
                  <c:v>2.6623333280885229</c:v>
                </c:pt>
                <c:pt idx="19">
                  <c:v>3.1947999937062272</c:v>
                </c:pt>
                <c:pt idx="20">
                  <c:v>3.8337599924474723</c:v>
                </c:pt>
                <c:pt idx="21">
                  <c:v>4.6005119909369663</c:v>
                </c:pt>
                <c:pt idx="22">
                  <c:v>5.5206143891243595</c:v>
                </c:pt>
                <c:pt idx="23">
                  <c:v>6.6247372669492313</c:v>
                </c:pt>
                <c:pt idx="24">
                  <c:v>7.9496847203390768</c:v>
                </c:pt>
                <c:pt idx="25">
                  <c:v>9.5396216644068925</c:v>
                </c:pt>
                <c:pt idx="26">
                  <c:v>11.447545997288271</c:v>
                </c:pt>
              </c:numCache>
            </c:numRef>
          </c:xVal>
          <c:yVal>
            <c:numRef>
              <c:f>Solutions!$H$12:$H$38</c:f>
              <c:numCache>
                <c:formatCode>0.00</c:formatCode>
                <c:ptCount val="27"/>
                <c:pt idx="0">
                  <c:v>1.041266921507912</c:v>
                </c:pt>
                <c:pt idx="1">
                  <c:v>1.2566471936378076</c:v>
                </c:pt>
                <c:pt idx="2">
                  <c:v>1.5183713223345132</c:v>
                </c:pt>
                <c:pt idx="3">
                  <c:v>1.8372371214387413</c:v>
                </c:pt>
                <c:pt idx="4">
                  <c:v>2.2269361608007485</c:v>
                </c:pt>
                <c:pt idx="5">
                  <c:v>2.7049952576493133</c:v>
                </c:pt>
                <c:pt idx="6">
                  <c:v>3.2940898605726829</c:v>
                </c:pt>
                <c:pt idx="7">
                  <c:v>4.0238973301766663</c:v>
                </c:pt>
                <c:pt idx="8">
                  <c:v>4.9337381751399114</c:v>
                </c:pt>
                <c:pt idx="9">
                  <c:v>6.076370353107813</c:v>
                </c:pt>
                <c:pt idx="10">
                  <c:v>7.5234706349280192</c:v>
                </c:pt>
                <c:pt idx="11">
                  <c:v>9.3735766579410651</c:v>
                </c:pt>
                <c:pt idx="12">
                  <c:v>11.76359673526793</c:v>
                </c:pt>
                <c:pt idx="13">
                  <c:v>14.885449311594121</c:v>
                </c:pt>
                <c:pt idx="14">
                  <c:v>19.010004564131926</c:v>
                </c:pt>
                <c:pt idx="15">
                  <c:v>24.521317056388416</c:v>
                </c:pt>
                <c:pt idx="16">
                  <c:v>31.965249199169595</c:v>
                </c:pt>
                <c:pt idx="17">
                  <c:v>42.118164131811518</c:v>
                </c:pt>
                <c:pt idx="18">
                  <c:v>56.083742973038973</c:v>
                </c:pt>
                <c:pt idx="19">
                  <c:v>75.429711909774539</c:v>
                </c:pt>
                <c:pt idx="20">
                  <c:v>102.38214075355768</c:v>
                </c:pt>
                <c:pt idx="21">
                  <c:v>140.10389170555433</c:v>
                </c:pt>
                <c:pt idx="22">
                  <c:v>193.09652398627588</c:v>
                </c:pt>
                <c:pt idx="23">
                  <c:v>267.7821308285059</c:v>
                </c:pt>
                <c:pt idx="24">
                  <c:v>373.34443107643318</c:v>
                </c:pt>
                <c:pt idx="25">
                  <c:v>522.94028088417167</c:v>
                </c:pt>
                <c:pt idx="26">
                  <c:v>735.44004888590212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4F-4388-982E-1886D0576A38}"/>
            </c:ext>
          </c:extLst>
        </c:ser>
        <c:ser>
          <c:idx val="1"/>
          <c:order val="1"/>
          <c:tx>
            <c:v>P=100 kpa, T=298 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Solutions!$G$12:$G$38</c:f>
              <c:numCache>
                <c:formatCode>0.00</c:formatCode>
                <c:ptCount val="27"/>
                <c:pt idx="0">
                  <c:v>0.1</c:v>
                </c:pt>
                <c:pt idx="1">
                  <c:v>0.12</c:v>
                </c:pt>
                <c:pt idx="2">
                  <c:v>0.14399999999999999</c:v>
                </c:pt>
                <c:pt idx="3">
                  <c:v>0.17279999999999998</c:v>
                </c:pt>
                <c:pt idx="4">
                  <c:v>0.20735999999999996</c:v>
                </c:pt>
                <c:pt idx="5">
                  <c:v>0.24883199999999994</c:v>
                </c:pt>
                <c:pt idx="6">
                  <c:v>0.29859839999999993</c:v>
                </c:pt>
                <c:pt idx="7">
                  <c:v>0.35831807999999993</c:v>
                </c:pt>
                <c:pt idx="8">
                  <c:v>0.42998169599999991</c:v>
                </c:pt>
                <c:pt idx="9">
                  <c:v>0.51597803519999985</c:v>
                </c:pt>
                <c:pt idx="10">
                  <c:v>0.61917364223999982</c:v>
                </c:pt>
                <c:pt idx="11">
                  <c:v>0.74300837068799974</c:v>
                </c:pt>
                <c:pt idx="12">
                  <c:v>0.89161004482559969</c:v>
                </c:pt>
                <c:pt idx="13">
                  <c:v>1.0699320537907195</c:v>
                </c:pt>
                <c:pt idx="14">
                  <c:v>1.2839184645488635</c:v>
                </c:pt>
                <c:pt idx="15">
                  <c:v>1.5407021574586361</c:v>
                </c:pt>
                <c:pt idx="16">
                  <c:v>1.8488425889503632</c:v>
                </c:pt>
                <c:pt idx="17">
                  <c:v>2.2186111067404357</c:v>
                </c:pt>
                <c:pt idx="18">
                  <c:v>2.6623333280885229</c:v>
                </c:pt>
                <c:pt idx="19">
                  <c:v>3.1947999937062272</c:v>
                </c:pt>
                <c:pt idx="20">
                  <c:v>3.8337599924474723</c:v>
                </c:pt>
                <c:pt idx="21">
                  <c:v>4.6005119909369663</c:v>
                </c:pt>
                <c:pt idx="22">
                  <c:v>5.5206143891243595</c:v>
                </c:pt>
                <c:pt idx="23">
                  <c:v>6.6247372669492313</c:v>
                </c:pt>
                <c:pt idx="24">
                  <c:v>7.9496847203390768</c:v>
                </c:pt>
                <c:pt idx="25">
                  <c:v>9.5396216644068925</c:v>
                </c:pt>
                <c:pt idx="26">
                  <c:v>11.447545997288271</c:v>
                </c:pt>
              </c:numCache>
            </c:numRef>
          </c:xVal>
          <c:yVal>
            <c:numRef>
              <c:f>Solutions!$I$12:$I$38</c:f>
              <c:numCache>
                <c:formatCode>0.00</c:formatCode>
                <c:ptCount val="27"/>
                <c:pt idx="0">
                  <c:v>0.11303881163031233</c:v>
                </c:pt>
                <c:pt idx="1">
                  <c:v>0.14321224905223451</c:v>
                </c:pt>
                <c:pt idx="2">
                  <c:v>0.18314024843845397</c:v>
                </c:pt>
                <c:pt idx="3">
                  <c:v>0.23657475219077093</c:v>
                </c:pt>
                <c:pt idx="4">
                  <c:v>0.30884944707690715</c:v>
                </c:pt>
                <c:pt idx="5">
                  <c:v>0.40755016635295577</c:v>
                </c:pt>
                <c:pt idx="6">
                  <c:v>0.54345976753824665</c:v>
                </c:pt>
                <c:pt idx="7">
                  <c:v>0.73189335591850913</c:v>
                </c:pt>
                <c:pt idx="8">
                  <c:v>0.99459783362425092</c:v>
                </c:pt>
                <c:pt idx="9">
                  <c:v>1.3624772681174944</c:v>
                </c:pt>
                <c:pt idx="10">
                  <c:v>1.879529371478331</c:v>
                </c:pt>
                <c:pt idx="11">
                  <c:v>2.6085445249815837</c:v>
                </c:pt>
                <c:pt idx="12">
                  <c:v>3.6393405163403516</c:v>
                </c:pt>
                <c:pt idx="13">
                  <c:v>5.1006181642985382</c:v>
                </c:pt>
                <c:pt idx="14">
                  <c:v>7.1769889654926464</c:v>
                </c:pt>
                <c:pt idx="15">
                  <c:v>10.133427249292181</c:v>
                </c:pt>
                <c:pt idx="16">
                  <c:v>14.350421534690666</c:v>
                </c:pt>
                <c:pt idx="17">
                  <c:v>20.374552275535763</c:v>
                </c:pt>
                <c:pt idx="18">
                  <c:v>28.991289774116847</c:v>
                </c:pt>
                <c:pt idx="19">
                  <c:v>41.329778682607781</c:v>
                </c:pt>
                <c:pt idx="20">
                  <c:v>59.013666992779896</c:v>
                </c:pt>
                <c:pt idx="21">
                  <c:v>84.378223297398634</c:v>
                </c:pt>
                <c:pt idx="22">
                  <c:v>120.78289294160881</c:v>
                </c:pt>
                <c:pt idx="23">
                  <c:v>173.06126750794226</c:v>
                </c:pt>
                <c:pt idx="24">
                  <c:v>248.16890721786774</c:v>
                </c:pt>
                <c:pt idx="25">
                  <c:v>356.11604480144655</c:v>
                </c:pt>
                <c:pt idx="26">
                  <c:v>511.31048660334352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4F-4388-982E-1886D0576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7097583"/>
        <c:axId val="1657099247"/>
      </c:scatterChart>
      <c:valAx>
        <c:axId val="1657097583"/>
        <c:scaling>
          <c:logBase val="10"/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Dp</a:t>
                </a:r>
                <a:r>
                  <a:rPr lang="en-US" baseline="0"/>
                  <a:t> (um)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7099247"/>
        <c:crossesAt val="0.1"/>
        <c:crossBetween val="midCat"/>
      </c:valAx>
      <c:valAx>
        <c:axId val="1657099247"/>
        <c:scaling>
          <c:logBase val="10"/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Vt (m/day)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7097583"/>
        <c:crossesAt val="0.1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406951768509769"/>
          <c:y val="2.372630504520264E-2"/>
          <c:w val="0.68934976047592478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0</xdr:row>
      <xdr:rowOff>0</xdr:rowOff>
    </xdr:from>
    <xdr:to>
      <xdr:col>9</xdr:col>
      <xdr:colOff>99356</xdr:colOff>
      <xdr:row>3</xdr:row>
      <xdr:rowOff>6973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8451" y="0"/>
          <a:ext cx="3402413" cy="578473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</xdr:row>
      <xdr:rowOff>0</xdr:rowOff>
    </xdr:from>
    <xdr:to>
      <xdr:col>9</xdr:col>
      <xdr:colOff>61256</xdr:colOff>
      <xdr:row>6</xdr:row>
      <xdr:rowOff>9373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1" y="762000"/>
          <a:ext cx="3364313" cy="390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0</xdr:row>
      <xdr:rowOff>0</xdr:rowOff>
    </xdr:from>
    <xdr:to>
      <xdr:col>9</xdr:col>
      <xdr:colOff>289856</xdr:colOff>
      <xdr:row>3</xdr:row>
      <xdr:rowOff>6973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1" y="0"/>
          <a:ext cx="3409949" cy="578473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4</xdr:row>
      <xdr:rowOff>0</xdr:rowOff>
    </xdr:from>
    <xdr:to>
      <xdr:col>9</xdr:col>
      <xdr:colOff>251756</xdr:colOff>
      <xdr:row>6</xdr:row>
      <xdr:rowOff>9373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1" y="762000"/>
          <a:ext cx="3371849" cy="390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283655</xdr:colOff>
      <xdr:row>10</xdr:row>
      <xdr:rowOff>235089</xdr:rowOff>
    </xdr:from>
    <xdr:to>
      <xdr:col>16</xdr:col>
      <xdr:colOff>10466</xdr:colOff>
      <xdr:row>24</xdr:row>
      <xdr:rowOff>57987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303544</xdr:colOff>
      <xdr:row>22</xdr:row>
      <xdr:rowOff>157004</xdr:rowOff>
    </xdr:from>
    <xdr:to>
      <xdr:col>16</xdr:col>
      <xdr:colOff>30355</xdr:colOff>
      <xdr:row>37</xdr:row>
      <xdr:rowOff>74105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8" zoomScale="220" zoomScaleNormal="220" workbookViewId="0">
      <selection activeCell="E12" sqref="E12:E20"/>
    </sheetView>
  </sheetViews>
  <sheetFormatPr defaultRowHeight="15" x14ac:dyDescent="0.25"/>
  <cols>
    <col min="1" max="1" width="12.5703125" customWidth="1"/>
    <col min="2" max="2" width="10.28515625" customWidth="1"/>
    <col min="4" max="4" width="10.5703125" customWidth="1"/>
    <col min="5" max="5" width="12.140625" customWidth="1"/>
    <col min="6" max="6" width="4.85546875" customWidth="1"/>
    <col min="8" max="8" width="10.42578125" customWidth="1"/>
    <col min="9" max="9" width="13" customWidth="1"/>
  </cols>
  <sheetData>
    <row r="1" spans="1:10" x14ac:dyDescent="0.25">
      <c r="A1" s="2" t="s">
        <v>18</v>
      </c>
    </row>
    <row r="2" spans="1:10" x14ac:dyDescent="0.25">
      <c r="J2" t="s">
        <v>19</v>
      </c>
    </row>
    <row r="3" spans="1:10" x14ac:dyDescent="0.25">
      <c r="A3" t="s">
        <v>0</v>
      </c>
      <c r="B3">
        <v>8</v>
      </c>
      <c r="J3" t="s">
        <v>7</v>
      </c>
    </row>
    <row r="4" spans="1:10" x14ac:dyDescent="0.25">
      <c r="A4" t="s">
        <v>13</v>
      </c>
      <c r="B4">
        <v>218</v>
      </c>
      <c r="J4" t="s">
        <v>8</v>
      </c>
    </row>
    <row r="5" spans="1:10" x14ac:dyDescent="0.25">
      <c r="A5" t="s">
        <v>15</v>
      </c>
      <c r="B5" s="1">
        <f>B3*1000*6.023E+23/(8.314*B4)</f>
        <v>2.658497990567474E+24</v>
      </c>
      <c r="J5" t="s">
        <v>9</v>
      </c>
    </row>
    <row r="6" spans="1:10" x14ac:dyDescent="0.25">
      <c r="A6" t="s">
        <v>1</v>
      </c>
      <c r="B6" s="1">
        <f>0.000001458*B4^1.5/(B4+110.4)</f>
        <v>1.4290226616190086E-5</v>
      </c>
      <c r="J6" t="s">
        <v>10</v>
      </c>
    </row>
    <row r="7" spans="1:10" x14ac:dyDescent="0.25">
      <c r="A7" t="s">
        <v>6</v>
      </c>
      <c r="B7" s="3">
        <f>1000000/(1.41421*B5*3.141592*0.00000000037*0.00000000037)</f>
        <v>0.61843851588281917</v>
      </c>
      <c r="J7" t="s">
        <v>11</v>
      </c>
    </row>
    <row r="8" spans="1:10" x14ac:dyDescent="0.25">
      <c r="A8" t="s">
        <v>3</v>
      </c>
      <c r="B8" s="3">
        <v>9.8066499999999994</v>
      </c>
      <c r="J8" t="s">
        <v>12</v>
      </c>
    </row>
    <row r="9" spans="1:10" x14ac:dyDescent="0.25">
      <c r="A9" t="s">
        <v>4</v>
      </c>
      <c r="B9" s="1">
        <v>1500</v>
      </c>
      <c r="J9" t="s">
        <v>17</v>
      </c>
    </row>
    <row r="10" spans="1:10" x14ac:dyDescent="0.25">
      <c r="A10" s="5" t="s">
        <v>20</v>
      </c>
      <c r="J10" t="s">
        <v>16</v>
      </c>
    </row>
    <row r="11" spans="1:10" ht="49.5" customHeight="1" x14ac:dyDescent="0.25">
      <c r="A11" t="s">
        <v>2</v>
      </c>
      <c r="B11" t="s">
        <v>14</v>
      </c>
      <c r="C11" t="s">
        <v>5</v>
      </c>
      <c r="D11" t="s">
        <v>21</v>
      </c>
      <c r="E11" t="s">
        <v>22</v>
      </c>
      <c r="G11" t="s">
        <v>2</v>
      </c>
      <c r="H11" s="4" t="s">
        <v>24</v>
      </c>
      <c r="I11" s="4" t="s">
        <v>23</v>
      </c>
    </row>
    <row r="12" spans="1:10" x14ac:dyDescent="0.25">
      <c r="A12" s="3">
        <v>0.1</v>
      </c>
      <c r="B12" s="3">
        <f>1+2*$B$7*(1.257+0.4*EXP(-1.1*A12/(2*$B$7)))/A12</f>
        <v>21.074050483162331</v>
      </c>
      <c r="C12" s="1">
        <f>2*$B$9*0.0000005*A12*0.0000005*A12*$B$8/9</f>
        <v>8.1722083333333327E-12</v>
      </c>
      <c r="D12" s="1">
        <f>C12*B12/$B$6</f>
        <v>1.2051700480415649E-5</v>
      </c>
      <c r="E12" s="1">
        <f>D12*24*3600</f>
        <v>1.041266921507912</v>
      </c>
      <c r="G12" s="3">
        <f>A12</f>
        <v>0.1</v>
      </c>
      <c r="H12" s="3"/>
      <c r="I12" s="3"/>
    </row>
    <row r="13" spans="1:10" x14ac:dyDescent="0.25">
      <c r="A13" s="3">
        <f>A12*1.2</f>
        <v>0.12</v>
      </c>
      <c r="B13" s="3">
        <f t="shared" ref="B13:B34" si="0">1+2*$B$7*(1.257+0.4*EXP(-1.1*A13/(2*$B$7)))/A13</f>
        <v>17.661875438064481</v>
      </c>
      <c r="C13" s="1">
        <f t="shared" ref="C13:C34" si="1">2*$B$9*0.0000005*A13*0.0000005*A13*$B$8/9</f>
        <v>1.1767979999999996E-11</v>
      </c>
      <c r="D13" s="1">
        <f t="shared" ref="D13:D34" si="2">C13*B13/$B$6</f>
        <v>1.4544527704141291E-5</v>
      </c>
      <c r="E13" s="1">
        <f t="shared" ref="E13:E34" si="3">D13*24*3600</f>
        <v>1.2566471936378076</v>
      </c>
      <c r="G13" s="3"/>
      <c r="H13" s="3"/>
      <c r="I13" s="3"/>
    </row>
    <row r="14" spans="1:10" x14ac:dyDescent="0.25">
      <c r="A14" s="3">
        <f t="shared" ref="A14:A34" si="4">A13*1.2</f>
        <v>0.14399999999999999</v>
      </c>
      <c r="B14" s="3">
        <f t="shared" si="0"/>
        <v>14.81968430866675</v>
      </c>
      <c r="C14" s="1">
        <f t="shared" si="1"/>
        <v>1.6945891199999997E-11</v>
      </c>
      <c r="D14" s="1">
        <f t="shared" si="2"/>
        <v>1.7573742156649459E-5</v>
      </c>
      <c r="E14" s="1">
        <f t="shared" si="3"/>
        <v>1.5183713223345132</v>
      </c>
      <c r="G14" s="3"/>
      <c r="H14" s="3"/>
      <c r="I14" s="3"/>
    </row>
    <row r="15" spans="1:10" x14ac:dyDescent="0.25">
      <c r="A15" s="3">
        <f t="shared" si="4"/>
        <v>0.17279999999999998</v>
      </c>
      <c r="B15" s="3">
        <f t="shared" si="0"/>
        <v>12.452704411420633</v>
      </c>
      <c r="C15" s="1">
        <f t="shared" si="1"/>
        <v>2.4402083327999991E-11</v>
      </c>
      <c r="D15" s="1">
        <f t="shared" si="2"/>
        <v>2.1264318535170617E-5</v>
      </c>
      <c r="E15" s="1">
        <f t="shared" si="3"/>
        <v>1.8372371214387413</v>
      </c>
      <c r="G15" s="3"/>
      <c r="H15" s="3"/>
      <c r="I15" s="3"/>
    </row>
    <row r="16" spans="1:10" x14ac:dyDescent="0.25">
      <c r="A16" s="3">
        <f t="shared" si="4"/>
        <v>0.20735999999999996</v>
      </c>
      <c r="B16" s="3">
        <f t="shared" si="0"/>
        <v>10.481990045283908</v>
      </c>
      <c r="C16" s="1">
        <f t="shared" si="1"/>
        <v>3.5138999992319989E-11</v>
      </c>
      <c r="D16" s="1">
        <f t="shared" si="2"/>
        <v>2.5774724083341999E-5</v>
      </c>
      <c r="E16" s="1">
        <f t="shared" si="3"/>
        <v>2.2269361608007485</v>
      </c>
      <c r="G16" s="3"/>
      <c r="H16" s="3"/>
      <c r="I16" s="3"/>
    </row>
    <row r="17" spans="1:9" x14ac:dyDescent="0.25">
      <c r="A17" s="3">
        <f t="shared" si="4"/>
        <v>0.24883199999999994</v>
      </c>
      <c r="B17" s="3">
        <f t="shared" si="0"/>
        <v>8.8417858400877449</v>
      </c>
      <c r="C17" s="1">
        <f t="shared" si="1"/>
        <v>5.060015998894077E-11</v>
      </c>
      <c r="D17" s="1">
        <f t="shared" si="2"/>
        <v>3.1307815482052237E-5</v>
      </c>
      <c r="E17" s="1">
        <f t="shared" si="3"/>
        <v>2.7049952576493133</v>
      </c>
      <c r="G17" s="3"/>
      <c r="H17" s="3"/>
      <c r="I17" s="3"/>
    </row>
    <row r="18" spans="1:9" x14ac:dyDescent="0.25">
      <c r="A18" s="3">
        <f t="shared" si="4"/>
        <v>0.29859839999999993</v>
      </c>
      <c r="B18" s="3">
        <f t="shared" si="0"/>
        <v>7.477328031358863</v>
      </c>
      <c r="C18" s="1">
        <f t="shared" si="1"/>
        <v>7.2864230384074712E-11</v>
      </c>
      <c r="D18" s="1">
        <f t="shared" si="2"/>
        <v>3.8126040052924573E-5</v>
      </c>
      <c r="E18" s="1">
        <f t="shared" si="3"/>
        <v>3.2940898605726829</v>
      </c>
      <c r="G18" s="3"/>
      <c r="H18" s="3"/>
      <c r="I18" s="3"/>
    </row>
    <row r="19" spans="1:9" x14ac:dyDescent="0.25">
      <c r="A19" s="3">
        <f t="shared" si="4"/>
        <v>0.35831807999999993</v>
      </c>
      <c r="B19" s="3">
        <f t="shared" si="0"/>
        <v>6.3430099173739158</v>
      </c>
      <c r="C19" s="1">
        <f t="shared" si="1"/>
        <v>1.0492449175306759E-10</v>
      </c>
      <c r="D19" s="1">
        <f t="shared" si="2"/>
        <v>4.6572885765933644E-5</v>
      </c>
      <c r="E19" s="1">
        <f t="shared" si="3"/>
        <v>4.0238973301766663</v>
      </c>
      <c r="G19" s="3"/>
      <c r="H19" s="3"/>
      <c r="I19" s="3"/>
    </row>
    <row r="20" spans="1:9" x14ac:dyDescent="0.25">
      <c r="A20" s="3">
        <f t="shared" si="4"/>
        <v>0.42998169599999991</v>
      </c>
      <c r="B20" s="3">
        <f t="shared" si="0"/>
        <v>5.4008498765798612</v>
      </c>
      <c r="C20" s="1">
        <f t="shared" si="1"/>
        <v>1.5109126812441732E-10</v>
      </c>
      <c r="D20" s="1">
        <f t="shared" si="2"/>
        <v>5.710345110115638E-5</v>
      </c>
      <c r="E20" s="1">
        <f t="shared" si="3"/>
        <v>4.9337381751399114</v>
      </c>
      <c r="G20" s="3"/>
      <c r="H20" s="3"/>
      <c r="I20" s="3"/>
    </row>
    <row r="21" spans="1:9" x14ac:dyDescent="0.25">
      <c r="A21" s="3">
        <f t="shared" si="4"/>
        <v>0.51597803519999985</v>
      </c>
      <c r="B21" s="3">
        <f t="shared" si="0"/>
        <v>4.6192104730204591</v>
      </c>
      <c r="C21" s="1">
        <f t="shared" si="1"/>
        <v>2.1757142609916095E-10</v>
      </c>
      <c r="D21" s="1">
        <f t="shared" si="2"/>
        <v>7.0328360568377464E-5</v>
      </c>
      <c r="E21" s="1">
        <f t="shared" si="3"/>
        <v>6.076370353107813</v>
      </c>
      <c r="G21" s="3"/>
      <c r="H21" s="3"/>
      <c r="I21" s="3"/>
    </row>
    <row r="22" spans="1:9" x14ac:dyDescent="0.25">
      <c r="A22" s="3">
        <f t="shared" si="4"/>
        <v>0.61917364223999982</v>
      </c>
      <c r="B22" s="3">
        <f t="shared" si="0"/>
        <v>3.9717257556271646</v>
      </c>
      <c r="C22" s="1">
        <f t="shared" si="1"/>
        <v>3.1330285358279176E-10</v>
      </c>
      <c r="D22" s="1">
        <f t="shared" si="2"/>
        <v>8.7077206422778007E-5</v>
      </c>
      <c r="E22" s="1">
        <f t="shared" si="3"/>
        <v>7.5234706349280192</v>
      </c>
      <c r="G22" s="3"/>
      <c r="H22" s="3"/>
      <c r="I22" s="3"/>
    </row>
    <row r="23" spans="1:9" x14ac:dyDescent="0.25">
      <c r="A23" s="3">
        <f t="shared" si="4"/>
        <v>0.74300837068799974</v>
      </c>
      <c r="B23" s="3">
        <f t="shared" si="0"/>
        <v>3.4364012340346872</v>
      </c>
      <c r="C23" s="1">
        <f t="shared" si="1"/>
        <v>4.5115610915921998E-10</v>
      </c>
      <c r="D23" s="1">
        <f t="shared" si="2"/>
        <v>1.0849047057802159E-4</v>
      </c>
      <c r="E23" s="1">
        <f t="shared" si="3"/>
        <v>9.3735766579410651</v>
      </c>
      <c r="G23" s="3"/>
      <c r="H23" s="3"/>
      <c r="I23" s="3"/>
    </row>
    <row r="24" spans="1:9" x14ac:dyDescent="0.25">
      <c r="A24" s="3">
        <f t="shared" si="4"/>
        <v>0.89161004482559969</v>
      </c>
      <c r="B24" s="3">
        <f t="shared" si="0"/>
        <v>2.9948575285467864</v>
      </c>
      <c r="C24" s="1">
        <f t="shared" si="1"/>
        <v>6.4966479718927687E-10</v>
      </c>
      <c r="D24" s="1">
        <f t="shared" si="2"/>
        <v>1.3615273999152696E-4</v>
      </c>
      <c r="E24" s="1">
        <f t="shared" si="3"/>
        <v>11.76359673526793</v>
      </c>
      <c r="G24" s="3"/>
      <c r="H24" s="3"/>
      <c r="I24" s="3"/>
    </row>
    <row r="25" spans="1:9" x14ac:dyDescent="0.25">
      <c r="A25" s="3">
        <f t="shared" si="4"/>
        <v>1.0699320537907195</v>
      </c>
      <c r="B25" s="3">
        <f t="shared" si="0"/>
        <v>2.6316946336338232</v>
      </c>
      <c r="C25" s="1">
        <f t="shared" si="1"/>
        <v>9.3551730795255852E-10</v>
      </c>
      <c r="D25" s="1">
        <f t="shared" si="2"/>
        <v>1.7228529295826528E-4</v>
      </c>
      <c r="E25" s="1">
        <f t="shared" si="3"/>
        <v>14.885449311594121</v>
      </c>
      <c r="G25" s="3"/>
      <c r="H25" s="3"/>
      <c r="I25" s="3"/>
    </row>
    <row r="26" spans="1:9" x14ac:dyDescent="0.25">
      <c r="A26" s="3">
        <f t="shared" si="4"/>
        <v>1.2839184645488635</v>
      </c>
      <c r="B26" s="3">
        <f t="shared" si="0"/>
        <v>2.3339592852996986</v>
      </c>
      <c r="C26" s="1">
        <f t="shared" si="1"/>
        <v>1.3471449234516842E-9</v>
      </c>
      <c r="D26" s="1">
        <f t="shared" si="2"/>
        <v>2.2002320097374913E-4</v>
      </c>
      <c r="E26" s="1">
        <f t="shared" si="3"/>
        <v>19.010004564131926</v>
      </c>
      <c r="G26" s="3"/>
      <c r="H26" s="3"/>
      <c r="I26" s="3"/>
    </row>
    <row r="27" spans="1:9" x14ac:dyDescent="0.25">
      <c r="A27" s="3">
        <f t="shared" si="4"/>
        <v>1.5407021574586361</v>
      </c>
      <c r="B27" s="3">
        <f t="shared" si="0"/>
        <v>2.0907030616453111</v>
      </c>
      <c r="C27" s="1">
        <f t="shared" si="1"/>
        <v>1.9398886897704253E-9</v>
      </c>
      <c r="D27" s="1">
        <f t="shared" si="2"/>
        <v>2.8381154000449552E-4</v>
      </c>
      <c r="E27" s="1">
        <f t="shared" si="3"/>
        <v>24.521317056388416</v>
      </c>
      <c r="G27" s="3"/>
      <c r="H27" s="3"/>
      <c r="I27" s="3"/>
    </row>
    <row r="28" spans="1:9" x14ac:dyDescent="0.25">
      <c r="A28" s="3">
        <f t="shared" si="4"/>
        <v>1.8488425889503632</v>
      </c>
      <c r="B28" s="3">
        <f t="shared" si="0"/>
        <v>1.8926232239891378</v>
      </c>
      <c r="C28" s="1">
        <f t="shared" si="1"/>
        <v>2.7934397132694119E-9</v>
      </c>
      <c r="D28" s="1">
        <f t="shared" si="2"/>
        <v>3.6996816202742585E-4</v>
      </c>
      <c r="E28" s="1">
        <f t="shared" si="3"/>
        <v>31.965249199169595</v>
      </c>
      <c r="G28" s="3"/>
      <c r="H28" s="3"/>
      <c r="I28" s="3"/>
    </row>
    <row r="29" spans="1:9" x14ac:dyDescent="0.25">
      <c r="A29" s="3">
        <f t="shared" si="4"/>
        <v>2.2186111067404357</v>
      </c>
      <c r="B29" s="3">
        <f t="shared" si="0"/>
        <v>1.731781161329176</v>
      </c>
      <c r="C29" s="1">
        <f t="shared" si="1"/>
        <v>4.0225531871079531E-9</v>
      </c>
      <c r="D29" s="1">
        <f t="shared" si="2"/>
        <v>4.8747875152559627E-4</v>
      </c>
      <c r="E29" s="1">
        <f t="shared" si="3"/>
        <v>42.118164131811518</v>
      </c>
      <c r="G29" s="3"/>
      <c r="H29" s="3"/>
      <c r="I29" s="3"/>
    </row>
    <row r="30" spans="1:9" x14ac:dyDescent="0.25">
      <c r="A30" s="3">
        <f t="shared" si="4"/>
        <v>2.6623333280885229</v>
      </c>
      <c r="B30" s="3">
        <f t="shared" si="0"/>
        <v>1.6013935558113859</v>
      </c>
      <c r="C30" s="1">
        <f t="shared" si="1"/>
        <v>5.7924765894354515E-9</v>
      </c>
      <c r="D30" s="1">
        <f t="shared" si="2"/>
        <v>6.491173955212844E-4</v>
      </c>
      <c r="E30" s="1">
        <f t="shared" si="3"/>
        <v>56.083742973038973</v>
      </c>
      <c r="G30" s="3"/>
      <c r="H30" s="3"/>
      <c r="I30" s="3"/>
    </row>
    <row r="31" spans="1:9" x14ac:dyDescent="0.25">
      <c r="A31" s="3">
        <f t="shared" si="4"/>
        <v>3.1947999937062272</v>
      </c>
      <c r="B31" s="3">
        <f t="shared" si="0"/>
        <v>1.4956881165274514</v>
      </c>
      <c r="C31" s="1">
        <f t="shared" si="1"/>
        <v>8.3411662887870508E-9</v>
      </c>
      <c r="D31" s="1">
        <f t="shared" si="2"/>
        <v>8.7302907302979791E-4</v>
      </c>
      <c r="E31" s="1">
        <f t="shared" si="3"/>
        <v>75.429711909774539</v>
      </c>
      <c r="G31" s="3"/>
      <c r="H31" s="3"/>
      <c r="I31" s="3"/>
    </row>
    <row r="32" spans="1:9" x14ac:dyDescent="0.25">
      <c r="A32" s="3">
        <f t="shared" si="4"/>
        <v>3.8337599924474723</v>
      </c>
      <c r="B32" s="3">
        <f t="shared" si="0"/>
        <v>1.4098090957117555</v>
      </c>
      <c r="C32" s="1">
        <f t="shared" si="1"/>
        <v>1.2011279455853348E-8</v>
      </c>
      <c r="D32" s="1">
        <f t="shared" si="2"/>
        <v>1.1849784809439545E-3</v>
      </c>
      <c r="E32" s="1">
        <f t="shared" si="3"/>
        <v>102.38214075355768</v>
      </c>
      <c r="G32" s="3"/>
      <c r="H32" s="3"/>
      <c r="I32" s="3"/>
    </row>
    <row r="33" spans="1:9" x14ac:dyDescent="0.25">
      <c r="A33" s="3">
        <f t="shared" si="4"/>
        <v>4.6005119909369663</v>
      </c>
      <c r="B33" s="3">
        <f t="shared" si="0"/>
        <v>1.3397501332406838</v>
      </c>
      <c r="C33" s="1">
        <f t="shared" si="1"/>
        <v>1.7296242416428819E-8</v>
      </c>
      <c r="D33" s="1">
        <f t="shared" si="2"/>
        <v>1.6215728206661381E-3</v>
      </c>
      <c r="E33" s="1">
        <f t="shared" si="3"/>
        <v>140.10389170555433</v>
      </c>
      <c r="G33" s="3"/>
      <c r="H33" s="3"/>
      <c r="I33" s="3"/>
    </row>
    <row r="34" spans="1:9" x14ac:dyDescent="0.25">
      <c r="A34" s="3">
        <f t="shared" si="4"/>
        <v>5.5206143891243595</v>
      </c>
      <c r="B34" s="3">
        <f t="shared" si="0"/>
        <v>1.2822879873762734</v>
      </c>
      <c r="C34" s="1">
        <f t="shared" si="1"/>
        <v>2.4906589079657504E-8</v>
      </c>
      <c r="D34" s="1">
        <f t="shared" si="2"/>
        <v>2.2349134720633782E-3</v>
      </c>
      <c r="E34" s="1">
        <f t="shared" si="3"/>
        <v>193.09652398627588</v>
      </c>
      <c r="G34" s="3"/>
      <c r="H34" s="3"/>
      <c r="I34" s="3"/>
    </row>
    <row r="35" spans="1:9" x14ac:dyDescent="0.25">
      <c r="A35" s="3"/>
      <c r="B35" s="3"/>
      <c r="C35" s="1"/>
      <c r="D35" s="1"/>
      <c r="E35" s="1"/>
      <c r="G35" s="3"/>
      <c r="H35" s="3"/>
      <c r="I35" s="3"/>
    </row>
    <row r="36" spans="1:9" x14ac:dyDescent="0.25">
      <c r="A36" s="3"/>
      <c r="B36" s="3"/>
      <c r="C36" s="1"/>
      <c r="D36" s="1"/>
      <c r="E36" s="1"/>
      <c r="G36" s="3"/>
      <c r="H36" s="3"/>
      <c r="I36" s="3"/>
    </row>
    <row r="37" spans="1:9" x14ac:dyDescent="0.25">
      <c r="A37" s="3"/>
      <c r="B37" s="3"/>
      <c r="C37" s="1"/>
      <c r="D37" s="1"/>
      <c r="E37" s="1"/>
      <c r="G37" s="3"/>
      <c r="H37" s="3"/>
      <c r="I37" s="3"/>
    </row>
    <row r="38" spans="1:9" x14ac:dyDescent="0.25">
      <c r="A38" s="3"/>
      <c r="B38" s="3"/>
      <c r="C38" s="1"/>
      <c r="D38" s="1"/>
      <c r="E38" s="1"/>
      <c r="G38" s="3"/>
      <c r="H38" s="3"/>
      <c r="I38" s="3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90" zoomScaleNormal="90" workbookViewId="0">
      <selection activeCell="S24" sqref="S24"/>
    </sheetView>
  </sheetViews>
  <sheetFormatPr defaultRowHeight="15" x14ac:dyDescent="0.25"/>
  <cols>
    <col min="1" max="1" width="12.5703125" customWidth="1"/>
    <col min="2" max="2" width="10.28515625" customWidth="1"/>
    <col min="4" max="4" width="10.5703125" customWidth="1"/>
    <col min="5" max="5" width="12.140625" customWidth="1"/>
    <col min="6" max="6" width="4.42578125" customWidth="1"/>
    <col min="8" max="8" width="10.28515625" customWidth="1"/>
    <col min="9" max="9" width="10.85546875" customWidth="1"/>
  </cols>
  <sheetData>
    <row r="1" spans="1:10" x14ac:dyDescent="0.25">
      <c r="A1" s="2" t="s">
        <v>18</v>
      </c>
    </row>
    <row r="2" spans="1:10" x14ac:dyDescent="0.25">
      <c r="J2" t="s">
        <v>19</v>
      </c>
    </row>
    <row r="3" spans="1:10" x14ac:dyDescent="0.25">
      <c r="A3" t="s">
        <v>0</v>
      </c>
      <c r="B3">
        <v>8</v>
      </c>
      <c r="J3" t="s">
        <v>7</v>
      </c>
    </row>
    <row r="4" spans="1:10" x14ac:dyDescent="0.25">
      <c r="A4" t="s">
        <v>13</v>
      </c>
      <c r="B4">
        <v>218</v>
      </c>
      <c r="J4" t="s">
        <v>8</v>
      </c>
    </row>
    <row r="5" spans="1:10" x14ac:dyDescent="0.25">
      <c r="A5" t="s">
        <v>15</v>
      </c>
      <c r="B5" s="1">
        <f>B3*1000*6.023E+23/(8.314*B4)</f>
        <v>2.658497990567474E+24</v>
      </c>
      <c r="J5" t="s">
        <v>9</v>
      </c>
    </row>
    <row r="6" spans="1:10" x14ac:dyDescent="0.25">
      <c r="A6" t="s">
        <v>1</v>
      </c>
      <c r="B6" s="1">
        <f>0.000001458*B4^1.5/(B4+110.4)</f>
        <v>1.4290226616190086E-5</v>
      </c>
      <c r="J6" t="s">
        <v>10</v>
      </c>
    </row>
    <row r="7" spans="1:10" x14ac:dyDescent="0.25">
      <c r="A7" t="s">
        <v>6</v>
      </c>
      <c r="B7" s="3">
        <f>1000000/(1.41421*B5*3.141592*0.00000000037*0.00000000037)</f>
        <v>0.61843851588281917</v>
      </c>
      <c r="J7" t="s">
        <v>11</v>
      </c>
    </row>
    <row r="8" spans="1:10" x14ac:dyDescent="0.25">
      <c r="A8" t="s">
        <v>3</v>
      </c>
      <c r="B8" s="3">
        <v>9.8066499999999994</v>
      </c>
      <c r="J8" t="s">
        <v>12</v>
      </c>
    </row>
    <row r="9" spans="1:10" x14ac:dyDescent="0.25">
      <c r="A9" t="s">
        <v>4</v>
      </c>
      <c r="B9" s="1">
        <v>1500</v>
      </c>
      <c r="J9" t="s">
        <v>17</v>
      </c>
    </row>
    <row r="10" spans="1:10" x14ac:dyDescent="0.25">
      <c r="A10" s="5" t="s">
        <v>20</v>
      </c>
      <c r="J10" t="s">
        <v>16</v>
      </c>
    </row>
    <row r="11" spans="1:10" ht="49.5" customHeight="1" x14ac:dyDescent="0.25">
      <c r="A11" t="s">
        <v>2</v>
      </c>
      <c r="B11" t="s">
        <v>14</v>
      </c>
      <c r="C11" t="s">
        <v>5</v>
      </c>
      <c r="D11" t="s">
        <v>21</v>
      </c>
      <c r="E11" t="s">
        <v>22</v>
      </c>
      <c r="G11" t="s">
        <v>2</v>
      </c>
      <c r="H11" s="4" t="s">
        <v>24</v>
      </c>
      <c r="I11" s="4" t="s">
        <v>23</v>
      </c>
    </row>
    <row r="12" spans="1:10" x14ac:dyDescent="0.25">
      <c r="A12" s="3">
        <v>0.1</v>
      </c>
      <c r="B12" s="3">
        <f>1+2*$B$7*(1.257+0.4*EXP(-1.1*A12/(2*$B$7)))/A12</f>
        <v>21.074050483162331</v>
      </c>
      <c r="C12" s="1">
        <f>2*$B$9*0.0000005*A12*0.0000005*A12*$B$8/9</f>
        <v>8.1722083333333327E-12</v>
      </c>
      <c r="D12" s="1">
        <f t="shared" ref="D12:D38" si="0">C12*B12/$B$6</f>
        <v>1.2051700480415649E-5</v>
      </c>
      <c r="E12" s="1">
        <f>D12*24*3600</f>
        <v>1.041266921507912</v>
      </c>
      <c r="G12" s="3">
        <f>A12</f>
        <v>0.1</v>
      </c>
      <c r="H12" s="3">
        <v>1.041266921507912</v>
      </c>
      <c r="I12" s="3">
        <v>0.11303881163031233</v>
      </c>
    </row>
    <row r="13" spans="1:10" x14ac:dyDescent="0.25">
      <c r="A13" s="3">
        <f>A12*1.2</f>
        <v>0.12</v>
      </c>
      <c r="B13" s="3">
        <f t="shared" ref="B13:B38" si="1">1+2*$B$7*(1.257+0.4*EXP(-1.1*A13/(2*$B$7)))/A13</f>
        <v>17.661875438064481</v>
      </c>
      <c r="C13" s="1">
        <f>2*$B$9*0.0000005*A13*0.0000005*A13*$B$8/9</f>
        <v>1.1767979999999996E-11</v>
      </c>
      <c r="D13" s="1">
        <f t="shared" si="0"/>
        <v>1.4544527704141291E-5</v>
      </c>
      <c r="E13" s="1">
        <f t="shared" ref="E13:E38" si="2">D13*24*3600</f>
        <v>1.2566471936378076</v>
      </c>
      <c r="G13" s="3">
        <f t="shared" ref="G13:G38" si="3">A13</f>
        <v>0.12</v>
      </c>
      <c r="H13" s="3">
        <v>1.2566471936378076</v>
      </c>
      <c r="I13" s="3">
        <v>0.14321224905223451</v>
      </c>
    </row>
    <row r="14" spans="1:10" x14ac:dyDescent="0.25">
      <c r="A14" s="3">
        <f t="shared" ref="A14:A34" si="4">A13*1.2</f>
        <v>0.14399999999999999</v>
      </c>
      <c r="B14" s="3">
        <f t="shared" si="1"/>
        <v>14.81968430866675</v>
      </c>
      <c r="C14" s="1">
        <f t="shared" ref="C14:C35" si="5">2*$B$9*0.0000005*A14*0.0000005*A14*$B$8/9</f>
        <v>1.6945891199999997E-11</v>
      </c>
      <c r="D14" s="1">
        <f t="shared" si="0"/>
        <v>1.7573742156649459E-5</v>
      </c>
      <c r="E14" s="1">
        <f t="shared" si="2"/>
        <v>1.5183713223345132</v>
      </c>
      <c r="G14" s="3">
        <f t="shared" si="3"/>
        <v>0.14399999999999999</v>
      </c>
      <c r="H14" s="3">
        <v>1.5183713223345132</v>
      </c>
      <c r="I14" s="3">
        <v>0.18314024843845397</v>
      </c>
    </row>
    <row r="15" spans="1:10" x14ac:dyDescent="0.25">
      <c r="A15" s="3">
        <f t="shared" si="4"/>
        <v>0.17279999999999998</v>
      </c>
      <c r="B15" s="3">
        <f t="shared" si="1"/>
        <v>12.452704411420633</v>
      </c>
      <c r="C15" s="1">
        <f t="shared" si="5"/>
        <v>2.4402083327999991E-11</v>
      </c>
      <c r="D15" s="1">
        <f t="shared" si="0"/>
        <v>2.1264318535170617E-5</v>
      </c>
      <c r="E15" s="1">
        <f t="shared" si="2"/>
        <v>1.8372371214387413</v>
      </c>
      <c r="G15" s="3">
        <f t="shared" si="3"/>
        <v>0.17279999999999998</v>
      </c>
      <c r="H15" s="3">
        <v>1.8372371214387413</v>
      </c>
      <c r="I15" s="3">
        <v>0.23657475219077093</v>
      </c>
    </row>
    <row r="16" spans="1:10" x14ac:dyDescent="0.25">
      <c r="A16" s="3">
        <f t="shared" si="4"/>
        <v>0.20735999999999996</v>
      </c>
      <c r="B16" s="3">
        <f t="shared" si="1"/>
        <v>10.481990045283908</v>
      </c>
      <c r="C16" s="1">
        <f t="shared" si="5"/>
        <v>3.5138999992319989E-11</v>
      </c>
      <c r="D16" s="1">
        <f t="shared" si="0"/>
        <v>2.5774724083341999E-5</v>
      </c>
      <c r="E16" s="1">
        <f t="shared" si="2"/>
        <v>2.2269361608007485</v>
      </c>
      <c r="G16" s="3">
        <f t="shared" si="3"/>
        <v>0.20735999999999996</v>
      </c>
      <c r="H16" s="3">
        <v>2.2269361608007485</v>
      </c>
      <c r="I16" s="3">
        <v>0.30884944707690715</v>
      </c>
    </row>
    <row r="17" spans="1:9" x14ac:dyDescent="0.25">
      <c r="A17" s="3">
        <f t="shared" si="4"/>
        <v>0.24883199999999994</v>
      </c>
      <c r="B17" s="3">
        <f t="shared" si="1"/>
        <v>8.8417858400877449</v>
      </c>
      <c r="C17" s="1">
        <f t="shared" si="5"/>
        <v>5.060015998894077E-11</v>
      </c>
      <c r="D17" s="1">
        <f t="shared" si="0"/>
        <v>3.1307815482052237E-5</v>
      </c>
      <c r="E17" s="1">
        <f t="shared" si="2"/>
        <v>2.7049952576493133</v>
      </c>
      <c r="G17" s="3">
        <f t="shared" si="3"/>
        <v>0.24883199999999994</v>
      </c>
      <c r="H17" s="3">
        <v>2.7049952576493133</v>
      </c>
      <c r="I17" s="3">
        <v>0.40755016635295577</v>
      </c>
    </row>
    <row r="18" spans="1:9" x14ac:dyDescent="0.25">
      <c r="A18" s="3">
        <f t="shared" si="4"/>
        <v>0.29859839999999993</v>
      </c>
      <c r="B18" s="3">
        <f t="shared" si="1"/>
        <v>7.477328031358863</v>
      </c>
      <c r="C18" s="1">
        <f t="shared" si="5"/>
        <v>7.2864230384074712E-11</v>
      </c>
      <c r="D18" s="1">
        <f t="shared" si="0"/>
        <v>3.8126040052924573E-5</v>
      </c>
      <c r="E18" s="1">
        <f t="shared" si="2"/>
        <v>3.2940898605726829</v>
      </c>
      <c r="G18" s="3">
        <f t="shared" si="3"/>
        <v>0.29859839999999993</v>
      </c>
      <c r="H18" s="3">
        <v>3.2940898605726829</v>
      </c>
      <c r="I18" s="3">
        <v>0.54345976753824665</v>
      </c>
    </row>
    <row r="19" spans="1:9" x14ac:dyDescent="0.25">
      <c r="A19" s="3">
        <f t="shared" si="4"/>
        <v>0.35831807999999993</v>
      </c>
      <c r="B19" s="3">
        <f t="shared" si="1"/>
        <v>6.3430099173739158</v>
      </c>
      <c r="C19" s="1">
        <f t="shared" si="5"/>
        <v>1.0492449175306759E-10</v>
      </c>
      <c r="D19" s="1">
        <f t="shared" si="0"/>
        <v>4.6572885765933644E-5</v>
      </c>
      <c r="E19" s="1">
        <f t="shared" si="2"/>
        <v>4.0238973301766663</v>
      </c>
      <c r="G19" s="3">
        <f t="shared" si="3"/>
        <v>0.35831807999999993</v>
      </c>
      <c r="H19" s="3">
        <v>4.0238973301766663</v>
      </c>
      <c r="I19" s="3">
        <v>0.73189335591850913</v>
      </c>
    </row>
    <row r="20" spans="1:9" x14ac:dyDescent="0.25">
      <c r="A20" s="3">
        <f t="shared" si="4"/>
        <v>0.42998169599999991</v>
      </c>
      <c r="B20" s="3">
        <f t="shared" si="1"/>
        <v>5.4008498765798612</v>
      </c>
      <c r="C20" s="1">
        <f t="shared" si="5"/>
        <v>1.5109126812441732E-10</v>
      </c>
      <c r="D20" s="1">
        <f t="shared" si="0"/>
        <v>5.710345110115638E-5</v>
      </c>
      <c r="E20" s="1">
        <f t="shared" si="2"/>
        <v>4.9337381751399114</v>
      </c>
      <c r="G20" s="3">
        <f t="shared" si="3"/>
        <v>0.42998169599999991</v>
      </c>
      <c r="H20" s="3">
        <v>4.9337381751399114</v>
      </c>
      <c r="I20" s="3">
        <v>0.99459783362425092</v>
      </c>
    </row>
    <row r="21" spans="1:9" x14ac:dyDescent="0.25">
      <c r="A21" s="3">
        <f>A20*1.2</f>
        <v>0.51597803519999985</v>
      </c>
      <c r="B21" s="3">
        <f t="shared" si="1"/>
        <v>4.6192104730204591</v>
      </c>
      <c r="C21" s="1">
        <f t="shared" si="5"/>
        <v>2.1757142609916095E-10</v>
      </c>
      <c r="D21" s="1">
        <f t="shared" si="0"/>
        <v>7.0328360568377464E-5</v>
      </c>
      <c r="E21" s="1">
        <f t="shared" si="2"/>
        <v>6.076370353107813</v>
      </c>
      <c r="G21" s="3">
        <f t="shared" si="3"/>
        <v>0.51597803519999985</v>
      </c>
      <c r="H21" s="3">
        <v>6.076370353107813</v>
      </c>
      <c r="I21" s="3">
        <v>1.3624772681174944</v>
      </c>
    </row>
    <row r="22" spans="1:9" x14ac:dyDescent="0.25">
      <c r="A22" s="3">
        <f t="shared" si="4"/>
        <v>0.61917364223999982</v>
      </c>
      <c r="B22" s="3">
        <f t="shared" si="1"/>
        <v>3.9717257556271646</v>
      </c>
      <c r="C22" s="1">
        <f t="shared" si="5"/>
        <v>3.1330285358279176E-10</v>
      </c>
      <c r="D22" s="1">
        <f t="shared" si="0"/>
        <v>8.7077206422778007E-5</v>
      </c>
      <c r="E22" s="1">
        <f t="shared" si="2"/>
        <v>7.5234706349280192</v>
      </c>
      <c r="G22" s="3">
        <f t="shared" si="3"/>
        <v>0.61917364223999982</v>
      </c>
      <c r="H22" s="3">
        <v>7.5234706349280192</v>
      </c>
      <c r="I22" s="3">
        <v>1.879529371478331</v>
      </c>
    </row>
    <row r="23" spans="1:9" x14ac:dyDescent="0.25">
      <c r="A23" s="3">
        <f t="shared" si="4"/>
        <v>0.74300837068799974</v>
      </c>
      <c r="B23" s="3">
        <f t="shared" si="1"/>
        <v>3.4364012340346872</v>
      </c>
      <c r="C23" s="1">
        <f t="shared" si="5"/>
        <v>4.5115610915921998E-10</v>
      </c>
      <c r="D23" s="1">
        <f t="shared" si="0"/>
        <v>1.0849047057802159E-4</v>
      </c>
      <c r="E23" s="1">
        <f t="shared" si="2"/>
        <v>9.3735766579410651</v>
      </c>
      <c r="G23" s="3">
        <f t="shared" si="3"/>
        <v>0.74300837068799974</v>
      </c>
      <c r="H23" s="3">
        <v>9.3735766579410651</v>
      </c>
      <c r="I23" s="3">
        <v>2.6085445249815837</v>
      </c>
    </row>
    <row r="24" spans="1:9" x14ac:dyDescent="0.25">
      <c r="A24" s="3">
        <f t="shared" si="4"/>
        <v>0.89161004482559969</v>
      </c>
      <c r="B24" s="3">
        <f t="shared" si="1"/>
        <v>2.9948575285467864</v>
      </c>
      <c r="C24" s="1">
        <f t="shared" si="5"/>
        <v>6.4966479718927687E-10</v>
      </c>
      <c r="D24" s="1">
        <f t="shared" si="0"/>
        <v>1.3615273999152696E-4</v>
      </c>
      <c r="E24" s="1">
        <f t="shared" si="2"/>
        <v>11.76359673526793</v>
      </c>
      <c r="G24" s="3">
        <f t="shared" si="3"/>
        <v>0.89161004482559969</v>
      </c>
      <c r="H24" s="3">
        <v>11.76359673526793</v>
      </c>
      <c r="I24" s="3">
        <v>3.6393405163403516</v>
      </c>
    </row>
    <row r="25" spans="1:9" x14ac:dyDescent="0.25">
      <c r="A25" s="3">
        <f t="shared" si="4"/>
        <v>1.0699320537907195</v>
      </c>
      <c r="B25" s="3">
        <f t="shared" si="1"/>
        <v>2.6316946336338232</v>
      </c>
      <c r="C25" s="1">
        <f t="shared" si="5"/>
        <v>9.3551730795255852E-10</v>
      </c>
      <c r="D25" s="1">
        <f t="shared" si="0"/>
        <v>1.7228529295826528E-4</v>
      </c>
      <c r="E25" s="1">
        <f t="shared" si="2"/>
        <v>14.885449311594121</v>
      </c>
      <c r="G25" s="3">
        <f t="shared" si="3"/>
        <v>1.0699320537907195</v>
      </c>
      <c r="H25" s="3">
        <v>14.885449311594121</v>
      </c>
      <c r="I25" s="3">
        <v>5.1006181642985382</v>
      </c>
    </row>
    <row r="26" spans="1:9" x14ac:dyDescent="0.25">
      <c r="A26" s="3">
        <f t="shared" si="4"/>
        <v>1.2839184645488635</v>
      </c>
      <c r="B26" s="3">
        <f t="shared" si="1"/>
        <v>2.3339592852996986</v>
      </c>
      <c r="C26" s="1">
        <f t="shared" si="5"/>
        <v>1.3471449234516842E-9</v>
      </c>
      <c r="D26" s="1">
        <f t="shared" si="0"/>
        <v>2.2002320097374913E-4</v>
      </c>
      <c r="E26" s="1">
        <f t="shared" si="2"/>
        <v>19.010004564131926</v>
      </c>
      <c r="G26" s="3">
        <f t="shared" si="3"/>
        <v>1.2839184645488635</v>
      </c>
      <c r="H26" s="3">
        <v>19.010004564131926</v>
      </c>
      <c r="I26" s="3">
        <v>7.1769889654926464</v>
      </c>
    </row>
    <row r="27" spans="1:9" x14ac:dyDescent="0.25">
      <c r="A27" s="3">
        <f t="shared" si="4"/>
        <v>1.5407021574586361</v>
      </c>
      <c r="B27" s="3">
        <f t="shared" si="1"/>
        <v>2.0907030616453111</v>
      </c>
      <c r="C27" s="1">
        <f t="shared" si="5"/>
        <v>1.9398886897704253E-9</v>
      </c>
      <c r="D27" s="1">
        <f t="shared" si="0"/>
        <v>2.8381154000449552E-4</v>
      </c>
      <c r="E27" s="1">
        <f t="shared" si="2"/>
        <v>24.521317056388416</v>
      </c>
      <c r="G27" s="3">
        <f t="shared" si="3"/>
        <v>1.5407021574586361</v>
      </c>
      <c r="H27" s="3">
        <v>24.521317056388416</v>
      </c>
      <c r="I27" s="3">
        <v>10.133427249292181</v>
      </c>
    </row>
    <row r="28" spans="1:9" x14ac:dyDescent="0.25">
      <c r="A28" s="3">
        <f t="shared" si="4"/>
        <v>1.8488425889503632</v>
      </c>
      <c r="B28" s="3">
        <f t="shared" si="1"/>
        <v>1.8926232239891378</v>
      </c>
      <c r="C28" s="1">
        <f t="shared" si="5"/>
        <v>2.7934397132694119E-9</v>
      </c>
      <c r="D28" s="1">
        <f t="shared" si="0"/>
        <v>3.6996816202742585E-4</v>
      </c>
      <c r="E28" s="1">
        <f t="shared" si="2"/>
        <v>31.965249199169595</v>
      </c>
      <c r="G28" s="3">
        <f t="shared" si="3"/>
        <v>1.8488425889503632</v>
      </c>
      <c r="H28" s="3">
        <v>31.965249199169595</v>
      </c>
      <c r="I28" s="3">
        <v>14.350421534690666</v>
      </c>
    </row>
    <row r="29" spans="1:9" x14ac:dyDescent="0.25">
      <c r="A29" s="3">
        <f t="shared" si="4"/>
        <v>2.2186111067404357</v>
      </c>
      <c r="B29" s="3">
        <f t="shared" si="1"/>
        <v>1.731781161329176</v>
      </c>
      <c r="C29" s="1">
        <f t="shared" si="5"/>
        <v>4.0225531871079531E-9</v>
      </c>
      <c r="D29" s="1">
        <f t="shared" si="0"/>
        <v>4.8747875152559627E-4</v>
      </c>
      <c r="E29" s="1">
        <f t="shared" si="2"/>
        <v>42.118164131811518</v>
      </c>
      <c r="G29" s="3">
        <f t="shared" si="3"/>
        <v>2.2186111067404357</v>
      </c>
      <c r="H29" s="3">
        <v>42.118164131811518</v>
      </c>
      <c r="I29" s="3">
        <v>20.374552275535763</v>
      </c>
    </row>
    <row r="30" spans="1:9" x14ac:dyDescent="0.25">
      <c r="A30" s="3">
        <f t="shared" si="4"/>
        <v>2.6623333280885229</v>
      </c>
      <c r="B30" s="3">
        <f t="shared" si="1"/>
        <v>1.6013935558113859</v>
      </c>
      <c r="C30" s="1">
        <f t="shared" si="5"/>
        <v>5.7924765894354515E-9</v>
      </c>
      <c r="D30" s="1">
        <f t="shared" si="0"/>
        <v>6.491173955212844E-4</v>
      </c>
      <c r="E30" s="1">
        <f t="shared" si="2"/>
        <v>56.083742973038973</v>
      </c>
      <c r="G30" s="3">
        <f t="shared" si="3"/>
        <v>2.6623333280885229</v>
      </c>
      <c r="H30" s="3">
        <v>56.083742973038973</v>
      </c>
      <c r="I30" s="3">
        <v>28.991289774116847</v>
      </c>
    </row>
    <row r="31" spans="1:9" x14ac:dyDescent="0.25">
      <c r="A31" s="3">
        <f t="shared" si="4"/>
        <v>3.1947999937062272</v>
      </c>
      <c r="B31" s="3">
        <f t="shared" si="1"/>
        <v>1.4956881165274514</v>
      </c>
      <c r="C31" s="1">
        <f t="shared" si="5"/>
        <v>8.3411662887870508E-9</v>
      </c>
      <c r="D31" s="1">
        <f t="shared" si="0"/>
        <v>8.7302907302979791E-4</v>
      </c>
      <c r="E31" s="1">
        <f t="shared" si="2"/>
        <v>75.429711909774539</v>
      </c>
      <c r="G31" s="3">
        <f t="shared" si="3"/>
        <v>3.1947999937062272</v>
      </c>
      <c r="H31" s="3">
        <v>75.429711909774539</v>
      </c>
      <c r="I31" s="3">
        <v>41.329778682607781</v>
      </c>
    </row>
    <row r="32" spans="1:9" x14ac:dyDescent="0.25">
      <c r="A32" s="3">
        <f t="shared" si="4"/>
        <v>3.8337599924474723</v>
      </c>
      <c r="B32" s="3">
        <f t="shared" si="1"/>
        <v>1.4098090957117555</v>
      </c>
      <c r="C32" s="1">
        <f t="shared" si="5"/>
        <v>1.2011279455853348E-8</v>
      </c>
      <c r="D32" s="1">
        <f t="shared" si="0"/>
        <v>1.1849784809439545E-3</v>
      </c>
      <c r="E32" s="1">
        <f t="shared" si="2"/>
        <v>102.38214075355768</v>
      </c>
      <c r="G32" s="3">
        <f t="shared" si="3"/>
        <v>3.8337599924474723</v>
      </c>
      <c r="H32" s="3">
        <v>102.38214075355768</v>
      </c>
      <c r="I32" s="3">
        <v>59.013666992779896</v>
      </c>
    </row>
    <row r="33" spans="1:9" x14ac:dyDescent="0.25">
      <c r="A33" s="3">
        <f t="shared" si="4"/>
        <v>4.6005119909369663</v>
      </c>
      <c r="B33" s="3">
        <f t="shared" si="1"/>
        <v>1.3397501332406838</v>
      </c>
      <c r="C33" s="1">
        <f t="shared" si="5"/>
        <v>1.7296242416428819E-8</v>
      </c>
      <c r="D33" s="1">
        <f t="shared" si="0"/>
        <v>1.6215728206661381E-3</v>
      </c>
      <c r="E33" s="1">
        <f t="shared" si="2"/>
        <v>140.10389170555433</v>
      </c>
      <c r="G33" s="3">
        <f t="shared" si="3"/>
        <v>4.6005119909369663</v>
      </c>
      <c r="H33" s="3">
        <v>140.10389170555433</v>
      </c>
      <c r="I33" s="3">
        <v>84.378223297398634</v>
      </c>
    </row>
    <row r="34" spans="1:9" x14ac:dyDescent="0.25">
      <c r="A34" s="3">
        <f t="shared" si="4"/>
        <v>5.5206143891243595</v>
      </c>
      <c r="B34" s="3">
        <f t="shared" si="1"/>
        <v>1.2822879873762734</v>
      </c>
      <c r="C34" s="1">
        <f t="shared" si="5"/>
        <v>2.4906589079657504E-8</v>
      </c>
      <c r="D34" s="1">
        <f t="shared" si="0"/>
        <v>2.2349134720633782E-3</v>
      </c>
      <c r="E34" s="1">
        <f t="shared" si="2"/>
        <v>193.09652398627588</v>
      </c>
      <c r="G34" s="3">
        <f t="shared" si="3"/>
        <v>5.5206143891243595</v>
      </c>
      <c r="H34" s="3">
        <v>193.09652398627588</v>
      </c>
      <c r="I34" s="3">
        <v>120.78289294160881</v>
      </c>
    </row>
    <row r="35" spans="1:9" x14ac:dyDescent="0.25">
      <c r="A35" s="3">
        <f>A34*1.2</f>
        <v>6.6247372669492313</v>
      </c>
      <c r="B35" s="3">
        <f t="shared" si="1"/>
        <v>1.2348955305803857</v>
      </c>
      <c r="C35" s="1">
        <f t="shared" si="5"/>
        <v>3.5865488274706795E-8</v>
      </c>
      <c r="D35" s="1">
        <f t="shared" si="0"/>
        <v>3.0993302179225224E-3</v>
      </c>
      <c r="E35" s="1">
        <f t="shared" si="2"/>
        <v>267.7821308285059</v>
      </c>
      <c r="G35" s="3">
        <f t="shared" si="3"/>
        <v>6.6247372669492313</v>
      </c>
      <c r="H35" s="3">
        <v>267.7821308285059</v>
      </c>
      <c r="I35" s="3">
        <v>173.06126750794226</v>
      </c>
    </row>
    <row r="36" spans="1:9" x14ac:dyDescent="0.25">
      <c r="A36" s="3">
        <f t="shared" ref="A36:A38" si="6">A35*1.2</f>
        <v>7.9496847203390768</v>
      </c>
      <c r="B36" s="3">
        <f t="shared" si="1"/>
        <v>1.1956272682616886</v>
      </c>
      <c r="C36" s="1">
        <f t="shared" ref="C36:C38" si="7">2*$B$9*0.0000005*A36*0.0000005*A36*$B$8/9</f>
        <v>5.1646303115577783E-8</v>
      </c>
      <c r="D36" s="1">
        <f t="shared" si="0"/>
        <v>4.3211161004216804E-3</v>
      </c>
      <c r="E36" s="1">
        <f t="shared" si="2"/>
        <v>373.34443107643318</v>
      </c>
      <c r="G36" s="3">
        <f t="shared" si="3"/>
        <v>7.9496847203390768</v>
      </c>
      <c r="H36" s="3">
        <v>373.34443107643318</v>
      </c>
      <c r="I36" s="3">
        <v>248.16890721786774</v>
      </c>
    </row>
    <row r="37" spans="1:9" x14ac:dyDescent="0.25">
      <c r="A37" s="3">
        <f t="shared" si="6"/>
        <v>9.5396216644068925</v>
      </c>
      <c r="B37" s="3">
        <f t="shared" si="1"/>
        <v>1.1629893490614363</v>
      </c>
      <c r="C37" s="1">
        <f t="shared" si="7"/>
        <v>7.4370676486432004E-8</v>
      </c>
      <c r="D37" s="1">
        <f t="shared" si="0"/>
        <v>6.0525495472705049E-3</v>
      </c>
      <c r="E37" s="1">
        <f t="shared" si="2"/>
        <v>522.94028088417167</v>
      </c>
      <c r="G37" s="3">
        <f t="shared" si="3"/>
        <v>9.5396216644068925</v>
      </c>
      <c r="H37" s="3">
        <v>522.94028088417167</v>
      </c>
      <c r="I37" s="3">
        <v>356.11604480144655</v>
      </c>
    </row>
    <row r="38" spans="1:9" x14ac:dyDescent="0.25">
      <c r="A38" s="3">
        <f t="shared" si="6"/>
        <v>11.447545997288271</v>
      </c>
      <c r="B38" s="3">
        <f t="shared" si="1"/>
        <v>1.1358171591810999</v>
      </c>
      <c r="C38" s="1">
        <f t="shared" si="7"/>
        <v>1.0709377414046212E-7</v>
      </c>
      <c r="D38" s="1">
        <f t="shared" si="0"/>
        <v>8.5120376028460891E-3</v>
      </c>
      <c r="E38" s="1">
        <f t="shared" si="2"/>
        <v>735.44004888590212</v>
      </c>
      <c r="G38" s="3">
        <f t="shared" si="3"/>
        <v>11.447545997288271</v>
      </c>
      <c r="H38" s="3">
        <v>735.44004888590212</v>
      </c>
      <c r="I38" s="3">
        <v>511.31048660334352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ClassExample</vt:lpstr>
      <vt:lpstr>Solutions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yfq</dc:creator>
  <cp:lastModifiedBy>yfq</cp:lastModifiedBy>
  <dcterms:created xsi:type="dcterms:W3CDTF">2022-08-20T19:22:15Z</dcterms:created>
  <dcterms:modified xsi:type="dcterms:W3CDTF">2022-09-22T14:53:36Z</dcterms:modified>
</cp:coreProperties>
</file>