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vaughan/Downloads/"/>
    </mc:Choice>
  </mc:AlternateContent>
  <xr:revisionPtr revIDLastSave="0" documentId="13_ncr:1_{D98CEEA1-371B-CB40-9DBB-5910CCBA17C6}" xr6:coauthVersionLast="45" xr6:coauthVersionMax="45" xr10:uidLastSave="{00000000-0000-0000-0000-000000000000}"/>
  <bookViews>
    <workbookView xWindow="0" yWindow="520" windowWidth="28800" windowHeight="17340" tabRatio="500" activeTab="4" xr2:uid="{00000000-000D-0000-FFFF-FFFF00000000}"/>
  </bookViews>
  <sheets>
    <sheet name="Matt's 1st year budget" sheetId="7" r:id="rId1"/>
    <sheet name="TA-RA without loans" sheetId="4" r:id="rId2"/>
    <sheet name="TA-RA car with loans" sheetId="3" r:id="rId3"/>
    <sheet name="TA-RA car with interest only" sheetId="5" r:id="rId4"/>
    <sheet name="TA-RA with interest only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7" l="1"/>
  <c r="G21" i="7" s="1"/>
  <c r="G17" i="7"/>
  <c r="H17" i="7" s="1"/>
  <c r="H18" i="7" s="1"/>
  <c r="C7" i="7"/>
  <c r="G18" i="7" s="1"/>
  <c r="H2" i="7"/>
  <c r="F2" i="7" s="1"/>
  <c r="H3" i="7"/>
  <c r="F3" i="7" s="1"/>
  <c r="H4" i="7"/>
  <c r="F4" i="7" s="1"/>
  <c r="H5" i="7"/>
  <c r="F5" i="7" s="1"/>
  <c r="H6" i="7"/>
  <c r="F6" i="7" s="1"/>
  <c r="H7" i="7"/>
  <c r="F7" i="7" s="1"/>
  <c r="H8" i="7"/>
  <c r="F8" i="7" s="1"/>
  <c r="H9" i="7"/>
  <c r="F9" i="7" s="1"/>
  <c r="H10" i="7"/>
  <c r="F10" i="7" s="1"/>
  <c r="H11" i="7"/>
  <c r="F11" i="7" s="1"/>
  <c r="H12" i="7"/>
  <c r="F12" i="7" s="1"/>
  <c r="H13" i="7"/>
  <c r="F13" i="7" s="1"/>
  <c r="H14" i="7"/>
  <c r="F14" i="7" s="1"/>
  <c r="H15" i="7"/>
  <c r="F15" i="7" s="1"/>
  <c r="D14" i="7" a="1"/>
  <c r="D14" i="7" s="1"/>
  <c r="C5" i="7" s="1"/>
  <c r="D13" i="7" a="1"/>
  <c r="D13" i="7" s="1"/>
  <c r="C1" i="7" s="1"/>
  <c r="D11" i="7" a="1"/>
  <c r="D11" i="7" s="1"/>
  <c r="E10" i="7"/>
  <c r="D10" i="7" a="1"/>
  <c r="D10" i="7" s="1"/>
  <c r="D9" i="7" a="1"/>
  <c r="D9" i="7" s="1"/>
  <c r="E8" i="7"/>
  <c r="E7" i="7"/>
  <c r="E6" i="7"/>
  <c r="E5" i="7"/>
  <c r="D5" i="7" a="1"/>
  <c r="D5" i="7"/>
  <c r="D4" i="7" a="1"/>
  <c r="D4" i="7" s="1"/>
  <c r="E3" i="7"/>
  <c r="D3" i="7" a="1"/>
  <c r="D3" i="7"/>
  <c r="D2" i="7" a="1"/>
  <c r="D2" i="7" s="1"/>
  <c r="G17" i="4"/>
  <c r="H12" i="4"/>
  <c r="F12" i="4" s="1"/>
  <c r="H11" i="4"/>
  <c r="F11" i="4"/>
  <c r="A7" i="4"/>
  <c r="H18" i="4" s="1"/>
  <c r="G20" i="3"/>
  <c r="G21" i="3" s="1"/>
  <c r="A7" i="3"/>
  <c r="C7" i="3" s="1"/>
  <c r="H2" i="4"/>
  <c r="F2" i="4" s="1"/>
  <c r="H3" i="4"/>
  <c r="F3" i="4"/>
  <c r="H4" i="4"/>
  <c r="F4" i="4"/>
  <c r="H5" i="4"/>
  <c r="F5" i="4"/>
  <c r="H6" i="4"/>
  <c r="F6" i="4" s="1"/>
  <c r="H7" i="4"/>
  <c r="F7" i="4"/>
  <c r="H8" i="4"/>
  <c r="F8" i="4"/>
  <c r="H9" i="4"/>
  <c r="F9" i="4"/>
  <c r="H10" i="4"/>
  <c r="F10" i="4" s="1"/>
  <c r="H13" i="4"/>
  <c r="F13" i="4"/>
  <c r="H14" i="4"/>
  <c r="F14" i="4"/>
  <c r="H15" i="4"/>
  <c r="F15" i="4"/>
  <c r="H17" i="4"/>
  <c r="G17" i="3"/>
  <c r="H17" i="3" s="1"/>
  <c r="H11" i="3"/>
  <c r="F11" i="3" s="1"/>
  <c r="H2" i="3"/>
  <c r="F2" i="3" s="1"/>
  <c r="H3" i="3"/>
  <c r="F3" i="3" s="1"/>
  <c r="H4" i="3"/>
  <c r="F4" i="3" s="1"/>
  <c r="H5" i="3"/>
  <c r="F5" i="3" s="1"/>
  <c r="H6" i="3"/>
  <c r="F6" i="3" s="1"/>
  <c r="H7" i="3"/>
  <c r="F7" i="3" s="1"/>
  <c r="H8" i="3"/>
  <c r="F8" i="3" s="1"/>
  <c r="H9" i="3"/>
  <c r="F9" i="3" s="1"/>
  <c r="H10" i="3"/>
  <c r="F10" i="3" s="1"/>
  <c r="H12" i="3"/>
  <c r="F12" i="3" s="1"/>
  <c r="H13" i="3"/>
  <c r="F13" i="3" s="1"/>
  <c r="H14" i="3"/>
  <c r="F14" i="3" s="1"/>
  <c r="H15" i="3"/>
  <c r="F15" i="3" s="1"/>
  <c r="G20" i="6"/>
  <c r="G21" i="6" s="1"/>
  <c r="A7" i="6"/>
  <c r="C7" i="6" s="1"/>
  <c r="G17" i="6"/>
  <c r="H17" i="6"/>
  <c r="H18" i="6" s="1"/>
  <c r="H2" i="6"/>
  <c r="F2" i="6"/>
  <c r="H3" i="6"/>
  <c r="F3" i="6" s="1"/>
  <c r="H4" i="6"/>
  <c r="F4" i="6" s="1"/>
  <c r="H5" i="6"/>
  <c r="F5" i="6"/>
  <c r="H6" i="6"/>
  <c r="F6" i="6"/>
  <c r="H7" i="6"/>
  <c r="F7" i="6" s="1"/>
  <c r="H8" i="6"/>
  <c r="F8" i="6" s="1"/>
  <c r="H9" i="6"/>
  <c r="F9" i="6"/>
  <c r="H10" i="6"/>
  <c r="F10" i="6"/>
  <c r="H11" i="6"/>
  <c r="F11" i="6" s="1"/>
  <c r="H12" i="6"/>
  <c r="F12" i="6" s="1"/>
  <c r="H13" i="6"/>
  <c r="F13" i="6"/>
  <c r="H14" i="6"/>
  <c r="F14" i="6"/>
  <c r="H15" i="6"/>
  <c r="F15" i="6" s="1"/>
  <c r="F20" i="4"/>
  <c r="F21" i="4" s="1"/>
  <c r="A7" i="5"/>
  <c r="H18" i="5" s="1"/>
  <c r="G20" i="5"/>
  <c r="G21" i="5" s="1"/>
  <c r="G17" i="5"/>
  <c r="H17" i="5"/>
  <c r="H2" i="5"/>
  <c r="F2" i="5"/>
  <c r="H3" i="5"/>
  <c r="F3" i="5" s="1"/>
  <c r="H4" i="5"/>
  <c r="F4" i="5" s="1"/>
  <c r="H5" i="5"/>
  <c r="F5" i="5"/>
  <c r="H6" i="5"/>
  <c r="F6" i="5"/>
  <c r="H7" i="5"/>
  <c r="F7" i="5" s="1"/>
  <c r="H8" i="5"/>
  <c r="F8" i="5" s="1"/>
  <c r="H9" i="5"/>
  <c r="F9" i="5"/>
  <c r="H10" i="5"/>
  <c r="F10" i="5"/>
  <c r="H11" i="5"/>
  <c r="F11" i="5" s="1"/>
  <c r="H12" i="5"/>
  <c r="F12" i="5" s="1"/>
  <c r="H13" i="5"/>
  <c r="F13" i="5"/>
  <c r="H14" i="5"/>
  <c r="F14" i="5"/>
  <c r="H15" i="5"/>
  <c r="F15" i="5" s="1"/>
  <c r="E11" i="6" l="1"/>
  <c r="E3" i="6"/>
  <c r="D12" i="6" a="1"/>
  <c r="D12" i="6" s="1"/>
  <c r="D8" i="6" a="1"/>
  <c r="D8" i="6" s="1"/>
  <c r="D14" i="6" a="1"/>
  <c r="D14" i="6" s="1"/>
  <c r="C5" i="6" s="1"/>
  <c r="D10" i="6" a="1"/>
  <c r="D10" i="6" s="1"/>
  <c r="B7" i="6"/>
  <c r="E10" i="6"/>
  <c r="E2" i="6"/>
  <c r="D4" i="6" a="1"/>
  <c r="D4" i="6" s="1"/>
  <c r="E9" i="6"/>
  <c r="D15" i="6" a="1"/>
  <c r="D15" i="6" s="1"/>
  <c r="D11" i="6" a="1"/>
  <c r="D11" i="6" s="1"/>
  <c r="C4" i="6" s="1"/>
  <c r="D7" i="6" a="1"/>
  <c r="D7" i="6" s="1"/>
  <c r="E7" i="6"/>
  <c r="E8" i="6"/>
  <c r="D3" i="6" a="1"/>
  <c r="D3" i="6" s="1"/>
  <c r="E15" i="6"/>
  <c r="E6" i="6"/>
  <c r="C10" i="6" s="1"/>
  <c r="D6" i="6" a="1"/>
  <c r="D6" i="6" s="1"/>
  <c r="C3" i="6" s="1"/>
  <c r="D2" i="6" a="1"/>
  <c r="D2" i="6" s="1"/>
  <c r="C2" i="6" s="1"/>
  <c r="E14" i="6"/>
  <c r="C12" i="6" s="1"/>
  <c r="E5" i="6"/>
  <c r="D13" i="6" a="1"/>
  <c r="D13" i="6" s="1"/>
  <c r="C1" i="6" s="1"/>
  <c r="D9" i="6" a="1"/>
  <c r="D9" i="6" s="1"/>
  <c r="D5" i="6" a="1"/>
  <c r="D5" i="6" s="1"/>
  <c r="E12" i="6"/>
  <c r="E4" i="6"/>
  <c r="G18" i="6"/>
  <c r="F17" i="5"/>
  <c r="F17" i="6"/>
  <c r="C4" i="7"/>
  <c r="F17" i="7"/>
  <c r="F17" i="3"/>
  <c r="C10" i="7"/>
  <c r="F17" i="4"/>
  <c r="E14" i="3"/>
  <c r="C12" i="3" s="1"/>
  <c r="E10" i="3"/>
  <c r="D5" i="3" a="1"/>
  <c r="D5" i="3" s="1"/>
  <c r="D11" i="3" a="1"/>
  <c r="D11" i="3" s="1"/>
  <c r="D3" i="3" a="1"/>
  <c r="D3" i="3" s="1"/>
  <c r="D15" i="3" a="1"/>
  <c r="D15" i="3" s="1"/>
  <c r="E3" i="3"/>
  <c r="E11" i="3"/>
  <c r="D9" i="3" a="1"/>
  <c r="D9" i="3" s="1"/>
  <c r="E4" i="3"/>
  <c r="E12" i="3"/>
  <c r="D2" i="3" a="1"/>
  <c r="D2" i="3" s="1"/>
  <c r="D7" i="3" a="1"/>
  <c r="D7" i="3" s="1"/>
  <c r="D12" i="3" a="1"/>
  <c r="D12" i="3" s="1"/>
  <c r="E6" i="3"/>
  <c r="C10" i="3" s="1"/>
  <c r="E5" i="3"/>
  <c r="E2" i="3"/>
  <c r="B7" i="3"/>
  <c r="F18" i="3" s="1"/>
  <c r="D8" i="3" a="1"/>
  <c r="D8" i="3" s="1"/>
  <c r="D13" i="3" a="1"/>
  <c r="D13" i="3" s="1"/>
  <c r="C1" i="3" s="1"/>
  <c r="E7" i="3"/>
  <c r="G18" i="3"/>
  <c r="D14" i="3" a="1"/>
  <c r="D14" i="3" s="1"/>
  <c r="E8" i="3"/>
  <c r="D4" i="3" a="1"/>
  <c r="D4" i="3" s="1"/>
  <c r="D10" i="3" a="1"/>
  <c r="D10" i="3" s="1"/>
  <c r="E15" i="3"/>
  <c r="E9" i="3"/>
  <c r="D6" i="3" a="1"/>
  <c r="D6" i="3" s="1"/>
  <c r="C7" i="4"/>
  <c r="D8" i="7" a="1"/>
  <c r="D8" i="7" s="1"/>
  <c r="D6" i="7" a="1"/>
  <c r="D6" i="7" s="1"/>
  <c r="C3" i="7" s="1"/>
  <c r="E11" i="7"/>
  <c r="C11" i="7" s="1"/>
  <c r="E14" i="7"/>
  <c r="C12" i="7" s="1"/>
  <c r="E2" i="7"/>
  <c r="C9" i="7" s="1"/>
  <c r="E4" i="7"/>
  <c r="E9" i="7"/>
  <c r="D12" i="7" a="1"/>
  <c r="D12" i="7" s="1"/>
  <c r="D15" i="7" a="1"/>
  <c r="D15" i="7" s="1"/>
  <c r="B7" i="7"/>
  <c r="F18" i="7" s="1"/>
  <c r="H18" i="3"/>
  <c r="C7" i="5"/>
  <c r="D7" i="7" a="1"/>
  <c r="D7" i="7" s="1"/>
  <c r="C2" i="7" s="1"/>
  <c r="E12" i="7"/>
  <c r="E15" i="7"/>
  <c r="C9" i="3" l="1"/>
  <c r="F18" i="6"/>
  <c r="C5" i="3"/>
  <c r="C3" i="3"/>
  <c r="E8" i="5"/>
  <c r="D9" i="5" a="1"/>
  <c r="D9" i="5" s="1"/>
  <c r="D2" i="5" a="1"/>
  <c r="D2" i="5" s="1"/>
  <c r="D8" i="5" a="1"/>
  <c r="D8" i="5" s="1"/>
  <c r="D13" i="5" a="1"/>
  <c r="D13" i="5" s="1"/>
  <c r="C1" i="5" s="1"/>
  <c r="D10" i="5" a="1"/>
  <c r="D10" i="5" s="1"/>
  <c r="E7" i="5"/>
  <c r="E15" i="5"/>
  <c r="E6" i="5"/>
  <c r="C10" i="5" s="1"/>
  <c r="G18" i="5"/>
  <c r="D15" i="5" a="1"/>
  <c r="D15" i="5" s="1"/>
  <c r="D7" i="5" a="1"/>
  <c r="D7" i="5" s="1"/>
  <c r="D14" i="5" a="1"/>
  <c r="D14" i="5" s="1"/>
  <c r="E12" i="5"/>
  <c r="E4" i="5"/>
  <c r="E14" i="5"/>
  <c r="C12" i="5" s="1"/>
  <c r="E5" i="5"/>
  <c r="B7" i="5"/>
  <c r="F18" i="5" s="1"/>
  <c r="D6" i="5" a="1"/>
  <c r="D6" i="5" s="1"/>
  <c r="C3" i="5" s="1"/>
  <c r="D3" i="5" a="1"/>
  <c r="D3" i="5" s="1"/>
  <c r="E11" i="5"/>
  <c r="E3" i="5"/>
  <c r="D12" i="5" a="1"/>
  <c r="D12" i="5" s="1"/>
  <c r="D5" i="5" a="1"/>
  <c r="D5" i="5" s="1"/>
  <c r="E10" i="5"/>
  <c r="E2" i="5"/>
  <c r="C9" i="5" s="1"/>
  <c r="D11" i="5" a="1"/>
  <c r="D11" i="5" s="1"/>
  <c r="C4" i="5" s="1"/>
  <c r="D4" i="5" a="1"/>
  <c r="D4" i="5" s="1"/>
  <c r="E9" i="5"/>
  <c r="C11" i="3"/>
  <c r="E15" i="4"/>
  <c r="E6" i="4"/>
  <c r="D3" i="4" a="1"/>
  <c r="D3" i="4" s="1"/>
  <c r="D10" i="4" a="1"/>
  <c r="D10" i="4" s="1"/>
  <c r="B7" i="4"/>
  <c r="F18" i="4" s="1"/>
  <c r="E14" i="4"/>
  <c r="C12" i="4" s="1"/>
  <c r="E5" i="4"/>
  <c r="D6" i="4" a="1"/>
  <c r="D6" i="4" s="1"/>
  <c r="E12" i="4"/>
  <c r="E4" i="4"/>
  <c r="D11" i="4" a="1"/>
  <c r="D11" i="4" s="1"/>
  <c r="D4" i="4" a="1"/>
  <c r="D4" i="4" s="1"/>
  <c r="E10" i="4"/>
  <c r="E2" i="4"/>
  <c r="C9" i="4" s="1"/>
  <c r="E11" i="4"/>
  <c r="E3" i="4"/>
  <c r="D9" i="4" a="1"/>
  <c r="D9" i="4" s="1"/>
  <c r="D13" i="4" a="1"/>
  <c r="D13" i="4" s="1"/>
  <c r="C1" i="4" s="1"/>
  <c r="G18" i="4"/>
  <c r="D12" i="4" a="1"/>
  <c r="D12" i="4" s="1"/>
  <c r="D7" i="4" a="1"/>
  <c r="D7" i="4" s="1"/>
  <c r="E9" i="4"/>
  <c r="D14" i="4" a="1"/>
  <c r="D14" i="4" s="1"/>
  <c r="E8" i="4"/>
  <c r="D15" i="4" a="1"/>
  <c r="D15" i="4" s="1"/>
  <c r="D2" i="4" a="1"/>
  <c r="D2" i="4" s="1"/>
  <c r="D8" i="4" a="1"/>
  <c r="D8" i="4" s="1"/>
  <c r="E7" i="4"/>
  <c r="D5" i="4" a="1"/>
  <c r="D5" i="4" s="1"/>
  <c r="C2" i="3"/>
  <c r="C4" i="3"/>
  <c r="C9" i="6"/>
  <c r="C11" i="6"/>
  <c r="C2" i="5" l="1"/>
  <c r="C4" i="4"/>
  <c r="C2" i="4"/>
  <c r="C10" i="4"/>
  <c r="C3" i="4"/>
  <c r="C5" i="4"/>
  <c r="C11" i="4"/>
  <c r="C11" i="5"/>
  <c r="C5" i="5"/>
</calcChain>
</file>

<file path=xl/sharedStrings.xml><?xml version="1.0" encoding="utf-8"?>
<sst xmlns="http://schemas.openxmlformats.org/spreadsheetml/2006/main" count="290" uniqueCount="54">
  <si>
    <t>Balance</t>
  </si>
  <si>
    <t>Taxes</t>
  </si>
  <si>
    <t>Monthly</t>
  </si>
  <si>
    <t>Yearly</t>
  </si>
  <si>
    <t>Categories</t>
  </si>
  <si>
    <t>Living</t>
  </si>
  <si>
    <t>Rent</t>
  </si>
  <si>
    <t>Discretionary</t>
  </si>
  <si>
    <t>Utilities</t>
  </si>
  <si>
    <t>Saving</t>
  </si>
  <si>
    <t>Car Insurance and Phone</t>
  </si>
  <si>
    <t>Car Payment</t>
  </si>
  <si>
    <t>Annual Income</t>
  </si>
  <si>
    <t>Weekly Income</t>
  </si>
  <si>
    <t>Monthly Income</t>
  </si>
  <si>
    <t>Car servicing</t>
  </si>
  <si>
    <t>Gas</t>
  </si>
  <si>
    <t>Groceries</t>
  </si>
  <si>
    <t>Recreation</t>
  </si>
  <si>
    <t>Retirement</t>
  </si>
  <si>
    <t>Emergency</t>
  </si>
  <si>
    <t>Student Loans</t>
  </si>
  <si>
    <t>General Savings</t>
  </si>
  <si>
    <t>Total</t>
  </si>
  <si>
    <t>Health costs</t>
  </si>
  <si>
    <t>($370 premium + buffer)</t>
  </si>
  <si>
    <t>3-month necessities</t>
  </si>
  <si>
    <t>1-month necessities</t>
  </si>
  <si>
    <t>Debt Payment</t>
  </si>
  <si>
    <t>Weekly</t>
  </si>
  <si>
    <t>% After-Tax</t>
  </si>
  <si>
    <t>N/A</t>
  </si>
  <si>
    <t>&gt;30% not recommended</t>
  </si>
  <si>
    <t>Do you need cable?</t>
  </si>
  <si>
    <t>Low-cost carriers</t>
  </si>
  <si>
    <t>Notes</t>
  </si>
  <si>
    <t>Drive less, you're in a city</t>
  </si>
  <si>
    <t>Avoid prepackaged meals</t>
  </si>
  <si>
    <t>Gotta have some fun</t>
  </si>
  <si>
    <t>DON'T ignore this</t>
  </si>
  <si>
    <t>Freedom doesn't come free</t>
  </si>
  <si>
    <t>Plane tickets, big-ticket items</t>
  </si>
  <si>
    <t>Oil changes, inspec., tires, repairs</t>
  </si>
  <si>
    <t>Big car repair, health crisis, unemply</t>
  </si>
  <si>
    <t>$25,000. 10-year repay, 6.8%</t>
  </si>
  <si>
    <t>DON'T ignore this, ideally ~10-15%</t>
  </si>
  <si>
    <t>After-tax ROT</t>
  </si>
  <si>
    <t>20% down, 4 years, ~10% income</t>
  </si>
  <si>
    <t>Notes and Rules of Thumb</t>
  </si>
  <si>
    <t>After-Tax</t>
  </si>
  <si>
    <t>% Before-Tax</t>
  </si>
  <si>
    <t>CHANGE Income!</t>
  </si>
  <si>
    <t>Change Monthly Values</t>
  </si>
  <si>
    <t>Freedom doesn't come free; this will change for your situation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</si>
</sst>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134"/>
      <scheme val="minor"/>
    </font>
    <font>
      <sz val="12"/>
      <color rgb="FF006100"/>
      <name val="Calibri"/>
      <family val="2"/>
      <charset val="134"/>
      <scheme val="minor"/>
    </font>
    <font>
      <sz val="12"/>
      <color rgb="FF9C0006"/>
      <name val="Calibri"/>
      <family val="2"/>
      <charset val="134"/>
      <scheme val="minor"/>
    </font>
    <font>
      <sz val="12"/>
      <color rgb="FF9C6500"/>
      <name val="Calibri"/>
      <family val="2"/>
      <charset val="134"/>
      <scheme val="minor"/>
    </font>
    <font>
      <b/>
      <sz val="12"/>
      <color rgb="FFFA7D00"/>
      <name val="Calibri"/>
      <family val="2"/>
      <charset val="134"/>
      <scheme val="minor"/>
    </font>
    <font>
      <b/>
      <sz val="12"/>
      <color theme="0"/>
      <name val="Calibri"/>
      <family val="2"/>
      <charset val="134"/>
      <scheme val="minor"/>
    </font>
    <font>
      <sz val="10"/>
      <name val="Arial"/>
      <family val="2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medium">
        <color auto="1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  <diagonal/>
    </border>
  </borders>
  <cellStyleXfs count="6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6" fillId="0" borderId="0" xfId="6"/>
    <xf numFmtId="10" fontId="6" fillId="0" borderId="0" xfId="6" applyNumberFormat="1"/>
    <xf numFmtId="0" fontId="5" fillId="6" borderId="2" xfId="5"/>
    <xf numFmtId="0" fontId="3" fillId="4" borderId="0" xfId="3"/>
    <xf numFmtId="0" fontId="1" fillId="2" borderId="0" xfId="1"/>
    <xf numFmtId="0" fontId="2" fillId="3" borderId="2" xfId="2" applyBorder="1"/>
    <xf numFmtId="10" fontId="6" fillId="0" borderId="4" xfId="6" applyNumberFormat="1" applyBorder="1"/>
    <xf numFmtId="10" fontId="6" fillId="0" borderId="6" xfId="6" applyNumberFormat="1" applyBorder="1"/>
    <xf numFmtId="10" fontId="6" fillId="0" borderId="8" xfId="6" applyNumberFormat="1" applyBorder="1"/>
    <xf numFmtId="2" fontId="5" fillId="6" borderId="2" xfId="5" applyNumberFormat="1"/>
    <xf numFmtId="2" fontId="3" fillId="4" borderId="0" xfId="3" applyNumberFormat="1"/>
    <xf numFmtId="2" fontId="1" fillId="2" borderId="0" xfId="1" applyNumberFormat="1"/>
    <xf numFmtId="2" fontId="2" fillId="3" borderId="2" xfId="2" applyNumberFormat="1" applyBorder="1"/>
    <xf numFmtId="2" fontId="6" fillId="0" borderId="0" xfId="6" applyNumberFormat="1"/>
    <xf numFmtId="0" fontId="6" fillId="0" borderId="0" xfId="0" applyFont="1"/>
    <xf numFmtId="1" fontId="1" fillId="2" borderId="0" xfId="1" applyNumberFormat="1"/>
    <xf numFmtId="10" fontId="6" fillId="0" borderId="0" xfId="6" applyNumberFormat="1" applyBorder="1"/>
    <xf numFmtId="0" fontId="3" fillId="4" borderId="5" xfId="3" applyBorder="1"/>
    <xf numFmtId="0" fontId="4" fillId="5" borderId="1" xfId="4"/>
    <xf numFmtId="2" fontId="4" fillId="5" borderId="1" xfId="4" applyNumberFormat="1"/>
    <xf numFmtId="0" fontId="2" fillId="3" borderId="3" xfId="2" applyBorder="1"/>
    <xf numFmtId="0" fontId="1" fillId="2" borderId="5" xfId="1" applyBorder="1"/>
    <xf numFmtId="9" fontId="6" fillId="0" borderId="0" xfId="6" applyNumberFormat="1"/>
    <xf numFmtId="10" fontId="6" fillId="0" borderId="9" xfId="6" applyNumberFormat="1" applyBorder="1"/>
    <xf numFmtId="10" fontId="6" fillId="0" borderId="10" xfId="6" applyNumberFormat="1" applyBorder="1"/>
    <xf numFmtId="0" fontId="6" fillId="0" borderId="9" xfId="6" applyBorder="1"/>
    <xf numFmtId="0" fontId="6" fillId="0" borderId="4" xfId="6" applyBorder="1"/>
    <xf numFmtId="10" fontId="6" fillId="0" borderId="5" xfId="6" applyNumberFormat="1" applyBorder="1"/>
    <xf numFmtId="2" fontId="5" fillId="6" borderId="2" xfId="5" applyNumberFormat="1" applyBorder="1"/>
    <xf numFmtId="0" fontId="5" fillId="6" borderId="2" xfId="5" applyBorder="1"/>
    <xf numFmtId="0" fontId="5" fillId="6" borderId="11" xfId="5" applyBorder="1"/>
    <xf numFmtId="2" fontId="3" fillId="4" borderId="0" xfId="3" applyNumberFormat="1" applyBorder="1"/>
    <xf numFmtId="0" fontId="3" fillId="4" borderId="0" xfId="3" applyBorder="1"/>
    <xf numFmtId="0" fontId="3" fillId="4" borderId="6" xfId="3" applyBorder="1"/>
    <xf numFmtId="2" fontId="1" fillId="2" borderId="0" xfId="1" applyNumberFormat="1" applyBorder="1"/>
    <xf numFmtId="0" fontId="1" fillId="2" borderId="0" xfId="1" applyBorder="1"/>
    <xf numFmtId="0" fontId="1" fillId="2" borderId="6" xfId="1" applyBorder="1"/>
    <xf numFmtId="0" fontId="2" fillId="3" borderId="11" xfId="2" applyBorder="1"/>
    <xf numFmtId="2" fontId="4" fillId="5" borderId="1" xfId="4" applyNumberFormat="1" applyBorder="1"/>
    <xf numFmtId="0" fontId="4" fillId="5" borderId="1" xfId="4" applyBorder="1"/>
    <xf numFmtId="0" fontId="4" fillId="5" borderId="12" xfId="4" applyBorder="1"/>
    <xf numFmtId="10" fontId="6" fillId="0" borderId="7" xfId="6" applyNumberFormat="1" applyBorder="1"/>
    <xf numFmtId="2" fontId="1" fillId="2" borderId="10" xfId="1" applyNumberFormat="1" applyBorder="1"/>
    <xf numFmtId="0" fontId="1" fillId="2" borderId="10" xfId="1" applyBorder="1"/>
    <xf numFmtId="0" fontId="1" fillId="2" borderId="8" xfId="1" applyBorder="1"/>
    <xf numFmtId="9" fontId="6" fillId="0" borderId="0" xfId="6" applyNumberFormat="1" applyAlignment="1"/>
    <xf numFmtId="0" fontId="6" fillId="0" borderId="0" xfId="6" applyAlignment="1">
      <alignment horizontal="center"/>
    </xf>
    <xf numFmtId="0" fontId="6" fillId="0" borderId="6" xfId="6" applyBorder="1" applyAlignment="1">
      <alignment horizontal="center"/>
    </xf>
    <xf numFmtId="9" fontId="6" fillId="0" borderId="0" xfId="6" applyNumberFormat="1" applyAlignment="1">
      <alignment horizontal="center"/>
    </xf>
  </cellXfs>
  <cellStyles count="63">
    <cellStyle name="Bad" xfId="2" builtinId="27"/>
    <cellStyle name="Calculation" xfId="4" builtinId="22"/>
    <cellStyle name="Check Cell" xfId="5" builtinId="23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Good" xfId="1" builtinId="26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eutral" xfId="3" builtinId="28"/>
    <cellStyle name="Normal" xfId="0" builtinId="0"/>
    <cellStyle name="Normal 2" xfId="6" xr:uid="{00000000-0005-0000-0000-00003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zoomScale="200" zoomScaleNormal="200" zoomScalePageLayoutView="200" workbookViewId="0">
      <selection sqref="A1:A5"/>
    </sheetView>
  </sheetViews>
  <sheetFormatPr baseColWidth="10" defaultRowHeight="13" x14ac:dyDescent="0.15"/>
  <cols>
    <col min="1" max="1" width="18.83203125" style="1" customWidth="1"/>
    <col min="2" max="2" width="12.1640625" style="1" customWidth="1"/>
    <col min="3" max="3" width="12.33203125" style="1" customWidth="1"/>
    <col min="4" max="5" width="11" style="1" customWidth="1"/>
    <col min="6" max="6" width="9.83203125" style="1" customWidth="1"/>
    <col min="7" max="8" width="10.83203125" style="1"/>
    <col min="9" max="9" width="23.83203125" style="1" customWidth="1"/>
    <col min="10" max="10" width="27.83203125" style="1" customWidth="1"/>
    <col min="11" max="11" width="15" style="1" customWidth="1"/>
    <col min="12" max="16384" width="10.83203125" style="1"/>
  </cols>
  <sheetData>
    <row r="1" spans="1:10" ht="17" thickBot="1" x14ac:dyDescent="0.25">
      <c r="A1" s="1" t="s">
        <v>52</v>
      </c>
      <c r="B1" s="21" t="s">
        <v>1</v>
      </c>
      <c r="C1" s="7">
        <f>D13</f>
        <v>9.818181818181819E-2</v>
      </c>
      <c r="D1" s="1" t="s">
        <v>50</v>
      </c>
      <c r="E1" s="1" t="s">
        <v>30</v>
      </c>
      <c r="F1" s="1" t="s">
        <v>29</v>
      </c>
      <c r="G1" s="1" t="s">
        <v>2</v>
      </c>
      <c r="H1" s="1" t="s">
        <v>3</v>
      </c>
      <c r="I1" s="1" t="s">
        <v>4</v>
      </c>
      <c r="J1" s="1" t="s">
        <v>48</v>
      </c>
    </row>
    <row r="2" spans="1:10" ht="18" thickTop="1" thickBot="1" x14ac:dyDescent="0.25">
      <c r="A2" s="23"/>
      <c r="B2" s="3" t="s">
        <v>5</v>
      </c>
      <c r="C2" s="8">
        <f>D2+D3+D4+D5+D7+D8+D10</f>
        <v>0.52418181818181819</v>
      </c>
      <c r="D2" s="2">
        <f t="array" ref="D2">G2/$C$7</f>
        <v>0.3</v>
      </c>
      <c r="E2" s="2">
        <f>G2/($C$7-$G$13)</f>
        <v>0.33266129032258068</v>
      </c>
      <c r="F2" s="10">
        <f>H2/52</f>
        <v>126.92307692307692</v>
      </c>
      <c r="G2" s="3">
        <v>550</v>
      </c>
      <c r="H2" s="3">
        <f t="shared" ref="H2:H15" si="0">G2*12</f>
        <v>6600</v>
      </c>
      <c r="I2" s="1" t="s">
        <v>6</v>
      </c>
      <c r="J2" s="1" t="s">
        <v>32</v>
      </c>
    </row>
    <row r="3" spans="1:10" ht="18" thickTop="1" thickBot="1" x14ac:dyDescent="0.25">
      <c r="A3" s="23"/>
      <c r="B3" s="18" t="s">
        <v>7</v>
      </c>
      <c r="C3" s="8">
        <f>D6+D9</f>
        <v>0.10363636363636364</v>
      </c>
      <c r="D3" s="2">
        <f t="array" ref="D3">G3/$C$7</f>
        <v>4.363636363636364E-2</v>
      </c>
      <c r="E3" s="2">
        <f t="shared" ref="E3:E12" si="1">G3/($C$7-$G$13)</f>
        <v>4.8387096774193554E-2</v>
      </c>
      <c r="F3" s="10">
        <f t="shared" ref="F3:F15" si="2">H3/52</f>
        <v>18.46153846153846</v>
      </c>
      <c r="G3" s="3">
        <v>80</v>
      </c>
      <c r="H3" s="3">
        <f t="shared" si="0"/>
        <v>960</v>
      </c>
      <c r="I3" s="1" t="s">
        <v>8</v>
      </c>
      <c r="J3" s="1" t="s">
        <v>33</v>
      </c>
    </row>
    <row r="4" spans="1:10" ht="18" thickTop="1" thickBot="1" x14ac:dyDescent="0.25">
      <c r="A4" s="46"/>
      <c r="B4" s="22" t="s">
        <v>9</v>
      </c>
      <c r="C4" s="8">
        <f>D11+D12+D15</f>
        <v>0.27272727272727276</v>
      </c>
      <c r="D4" s="2">
        <f t="array" ref="D4">G4/$C$7</f>
        <v>4.6909090909090914E-2</v>
      </c>
      <c r="E4" s="2">
        <f t="shared" si="1"/>
        <v>5.2016129032258066E-2</v>
      </c>
      <c r="F4" s="10">
        <f t="shared" si="2"/>
        <v>19.846153846153847</v>
      </c>
      <c r="G4" s="3">
        <v>86</v>
      </c>
      <c r="H4" s="3">
        <f t="shared" si="0"/>
        <v>1032</v>
      </c>
      <c r="I4" s="1" t="s">
        <v>10</v>
      </c>
      <c r="J4" s="1" t="s">
        <v>34</v>
      </c>
    </row>
    <row r="5" spans="1:10" ht="18" thickTop="1" thickBot="1" x14ac:dyDescent="0.25">
      <c r="A5" s="46" t="s">
        <v>51</v>
      </c>
      <c r="B5" s="19" t="s">
        <v>28</v>
      </c>
      <c r="C5" s="9">
        <f>D14+D5</f>
        <v>0</v>
      </c>
      <c r="D5" s="2">
        <f t="array" ref="D5">G5/$C$7</f>
        <v>0</v>
      </c>
      <c r="E5" s="2">
        <f t="shared" si="1"/>
        <v>0</v>
      </c>
      <c r="F5" s="10">
        <f t="shared" si="2"/>
        <v>0</v>
      </c>
      <c r="G5" s="3">
        <v>0</v>
      </c>
      <c r="H5" s="3">
        <f t="shared" si="0"/>
        <v>0</v>
      </c>
      <c r="I5" s="1" t="s">
        <v>11</v>
      </c>
      <c r="J5" s="1" t="s">
        <v>47</v>
      </c>
    </row>
    <row r="6" spans="1:10" ht="17" thickBot="1" x14ac:dyDescent="0.25">
      <c r="A6" s="1" t="s">
        <v>12</v>
      </c>
      <c r="B6" s="1" t="s">
        <v>13</v>
      </c>
      <c r="C6" s="1" t="s">
        <v>14</v>
      </c>
      <c r="D6" s="2">
        <f t="array" ref="D6">G6/$C$7</f>
        <v>1.090909090909091E-2</v>
      </c>
      <c r="E6" s="2">
        <f t="shared" si="1"/>
        <v>1.2096774193548388E-2</v>
      </c>
      <c r="F6" s="11">
        <f t="shared" si="2"/>
        <v>4.615384615384615</v>
      </c>
      <c r="G6" s="4">
        <v>20</v>
      </c>
      <c r="H6" s="4">
        <f t="shared" si="0"/>
        <v>240</v>
      </c>
      <c r="I6" s="1" t="s">
        <v>15</v>
      </c>
      <c r="J6" s="1" t="s">
        <v>42</v>
      </c>
    </row>
    <row r="7" spans="1:10" ht="18" thickTop="1" thickBot="1" x14ac:dyDescent="0.25">
      <c r="A7" s="5">
        <v>22000</v>
      </c>
      <c r="B7" s="12">
        <f>(C7*12)/52</f>
        <v>423.07692307692309</v>
      </c>
      <c r="C7" s="12">
        <f>A7/12</f>
        <v>1833.3333333333333</v>
      </c>
      <c r="D7" s="2">
        <f t="array" ref="D7">G7/$C$7</f>
        <v>2.181818181818182E-2</v>
      </c>
      <c r="E7" s="2">
        <f t="shared" si="1"/>
        <v>2.4193548387096777E-2</v>
      </c>
      <c r="F7" s="10">
        <f t="shared" si="2"/>
        <v>9.2307692307692299</v>
      </c>
      <c r="G7" s="3">
        <v>40</v>
      </c>
      <c r="H7" s="3">
        <f t="shared" si="0"/>
        <v>480</v>
      </c>
      <c r="I7" s="1" t="s">
        <v>16</v>
      </c>
      <c r="J7" s="1" t="s">
        <v>36</v>
      </c>
    </row>
    <row r="8" spans="1:10" ht="18" thickTop="1" thickBot="1" x14ac:dyDescent="0.25">
      <c r="A8" s="1" t="s">
        <v>46</v>
      </c>
      <c r="B8" s="47" t="s">
        <v>49</v>
      </c>
      <c r="C8" s="48"/>
      <c r="D8" s="2">
        <f t="array" ref="D8">G8/$C$7</f>
        <v>8.727272727272728E-2</v>
      </c>
      <c r="E8" s="2">
        <f t="shared" si="1"/>
        <v>9.6774193548387108E-2</v>
      </c>
      <c r="F8" s="10">
        <f t="shared" si="2"/>
        <v>36.92307692307692</v>
      </c>
      <c r="G8" s="3">
        <v>160</v>
      </c>
      <c r="H8" s="3">
        <f t="shared" si="0"/>
        <v>1920</v>
      </c>
      <c r="I8" s="1" t="s">
        <v>17</v>
      </c>
      <c r="J8" s="1" t="s">
        <v>37</v>
      </c>
    </row>
    <row r="9" spans="1:10" ht="18" thickTop="1" thickBot="1" x14ac:dyDescent="0.25">
      <c r="A9" s="23">
        <v>0.5</v>
      </c>
      <c r="B9" s="3" t="s">
        <v>5</v>
      </c>
      <c r="C9" s="2">
        <f>SUM(E2+E3+E4+E5+E7+E8+E10)</f>
        <v>0.58125000000000004</v>
      </c>
      <c r="D9" s="2">
        <f t="array" ref="D9">G9/$C$7</f>
        <v>9.2727272727272728E-2</v>
      </c>
      <c r="E9" s="2">
        <f t="shared" si="1"/>
        <v>0.1028225806451613</v>
      </c>
      <c r="F9" s="11">
        <f t="shared" si="2"/>
        <v>39.230769230769234</v>
      </c>
      <c r="G9" s="4">
        <v>170</v>
      </c>
      <c r="H9" s="4">
        <f t="shared" si="0"/>
        <v>2040</v>
      </c>
      <c r="I9" s="1" t="s">
        <v>18</v>
      </c>
      <c r="J9" s="1" t="s">
        <v>38</v>
      </c>
    </row>
    <row r="10" spans="1:10" ht="18" thickTop="1" thickBot="1" x14ac:dyDescent="0.25">
      <c r="A10" s="23">
        <v>0.3</v>
      </c>
      <c r="B10" s="18" t="s">
        <v>7</v>
      </c>
      <c r="C10" s="2">
        <f>SUM(E6+E9)</f>
        <v>0.11491935483870969</v>
      </c>
      <c r="D10" s="2">
        <f t="array" ref="D10">G10/$C$7</f>
        <v>2.4545454545454547E-2</v>
      </c>
      <c r="E10" s="2">
        <f t="shared" si="1"/>
        <v>2.7217741935483871E-2</v>
      </c>
      <c r="F10" s="10">
        <f t="shared" si="2"/>
        <v>10.384615384615385</v>
      </c>
      <c r="G10" s="3">
        <v>45</v>
      </c>
      <c r="H10" s="3">
        <f t="shared" si="0"/>
        <v>540</v>
      </c>
      <c r="I10" s="1" t="s">
        <v>24</v>
      </c>
      <c r="J10" s="15" t="s">
        <v>25</v>
      </c>
    </row>
    <row r="11" spans="1:10" ht="17" thickTop="1" x14ac:dyDescent="0.2">
      <c r="A11" s="49">
        <v>0.2</v>
      </c>
      <c r="B11" s="22" t="s">
        <v>9</v>
      </c>
      <c r="C11" s="2">
        <f>SUM(E11+E12+E15)</f>
        <v>0.30241935483870969</v>
      </c>
      <c r="D11" s="2">
        <f t="array" ref="D11">G11/$C$7</f>
        <v>0.12000000000000001</v>
      </c>
      <c r="E11" s="2">
        <f t="shared" si="1"/>
        <v>0.13306451612903225</v>
      </c>
      <c r="F11" s="12">
        <f t="shared" si="2"/>
        <v>50.769230769230766</v>
      </c>
      <c r="G11" s="5">
        <v>220</v>
      </c>
      <c r="H11" s="5">
        <f t="shared" si="0"/>
        <v>2640</v>
      </c>
      <c r="I11" s="1" t="s">
        <v>19</v>
      </c>
      <c r="J11" s="1" t="s">
        <v>39</v>
      </c>
    </row>
    <row r="12" spans="1:10" ht="17" thickBot="1" x14ac:dyDescent="0.25">
      <c r="A12" s="49"/>
      <c r="B12" s="19" t="s">
        <v>28</v>
      </c>
      <c r="C12" s="2">
        <f>SUM(E14)</f>
        <v>0</v>
      </c>
      <c r="D12" s="2">
        <f t="array" ref="D12">G12/$C$7</f>
        <v>7.636363636363637E-2</v>
      </c>
      <c r="E12" s="2">
        <f t="shared" si="1"/>
        <v>8.4677419354838718E-2</v>
      </c>
      <c r="F12" s="12">
        <f t="shared" si="2"/>
        <v>32.307692307692307</v>
      </c>
      <c r="G12" s="5">
        <v>140</v>
      </c>
      <c r="H12" s="5">
        <f t="shared" si="0"/>
        <v>1680</v>
      </c>
      <c r="I12" s="1" t="s">
        <v>20</v>
      </c>
      <c r="J12" s="1" t="s">
        <v>43</v>
      </c>
    </row>
    <row r="13" spans="1:10" ht="18" thickTop="1" thickBot="1" x14ac:dyDescent="0.25">
      <c r="D13" s="2">
        <f t="array" ref="D13">G13/$C$7</f>
        <v>9.818181818181819E-2</v>
      </c>
      <c r="E13" s="2" t="s">
        <v>31</v>
      </c>
      <c r="F13" s="13">
        <f t="shared" si="2"/>
        <v>41.53846153846154</v>
      </c>
      <c r="G13" s="6">
        <v>180</v>
      </c>
      <c r="H13" s="6">
        <f t="shared" si="0"/>
        <v>2160</v>
      </c>
      <c r="I13" s="1" t="s">
        <v>1</v>
      </c>
      <c r="J13" s="1" t="s">
        <v>40</v>
      </c>
    </row>
    <row r="14" spans="1:10" ht="17" thickTop="1" x14ac:dyDescent="0.2">
      <c r="D14" s="2">
        <f t="array" ref="D14">G14/$C$7</f>
        <v>0</v>
      </c>
      <c r="E14" s="2">
        <f t="shared" ref="E14:E15" si="3">G14/($C$7-$G$13)</f>
        <v>0</v>
      </c>
      <c r="F14" s="20">
        <f t="shared" si="2"/>
        <v>0</v>
      </c>
      <c r="G14" s="19"/>
      <c r="H14" s="19">
        <f t="shared" si="0"/>
        <v>0</v>
      </c>
      <c r="I14" s="1" t="s">
        <v>21</v>
      </c>
      <c r="J14" s="1" t="s">
        <v>44</v>
      </c>
    </row>
    <row r="15" spans="1:10" ht="16" x14ac:dyDescent="0.2">
      <c r="D15" s="2">
        <f t="array" ref="D15">G15/$C$7</f>
        <v>7.636363636363637E-2</v>
      </c>
      <c r="E15" s="2">
        <f t="shared" si="3"/>
        <v>8.4677419354838718E-2</v>
      </c>
      <c r="F15" s="12">
        <f t="shared" si="2"/>
        <v>32.307692307692307</v>
      </c>
      <c r="G15" s="5">
        <v>140</v>
      </c>
      <c r="H15" s="5">
        <f t="shared" si="0"/>
        <v>1680</v>
      </c>
      <c r="I15" s="1" t="s">
        <v>22</v>
      </c>
      <c r="J15" s="1" t="s">
        <v>41</v>
      </c>
    </row>
    <row r="16" spans="1:10" x14ac:dyDescent="0.15">
      <c r="E16" s="2"/>
      <c r="F16" s="14" t="s">
        <v>23</v>
      </c>
      <c r="G16" s="1" t="s">
        <v>23</v>
      </c>
      <c r="H16" s="1" t="s">
        <v>23</v>
      </c>
      <c r="J16" s="14"/>
    </row>
    <row r="17" spans="5:10" x14ac:dyDescent="0.15">
      <c r="F17" s="14">
        <f>SUM(F2:F16)</f>
        <v>422.53846153846155</v>
      </c>
      <c r="G17" s="1">
        <f>SUM(G2:G16)</f>
        <v>1831</v>
      </c>
      <c r="H17" s="1">
        <f t="shared" ref="H17" si="4">G17*12</f>
        <v>21972</v>
      </c>
      <c r="J17" s="14"/>
    </row>
    <row r="18" spans="5:10" x14ac:dyDescent="0.15">
      <c r="E18" s="1" t="s">
        <v>0</v>
      </c>
      <c r="F18" s="14">
        <f>B7-F17</f>
        <v>0.53846153846154721</v>
      </c>
      <c r="G18" s="14">
        <f>C7-G17</f>
        <v>2.3333333333332575</v>
      </c>
      <c r="H18" s="1">
        <f>A7-H17</f>
        <v>28</v>
      </c>
      <c r="J18" s="14"/>
    </row>
    <row r="19" spans="5:10" x14ac:dyDescent="0.15">
      <c r="J19" s="14"/>
    </row>
    <row r="20" spans="5:10" x14ac:dyDescent="0.15">
      <c r="F20" s="1" t="s">
        <v>26</v>
      </c>
      <c r="G20" s="1">
        <f>SUM(G2,G3,G4,G7,G8,G10,G13,G14,G5)*3</f>
        <v>3423</v>
      </c>
    </row>
    <row r="21" spans="5:10" x14ac:dyDescent="0.15">
      <c r="F21" s="1" t="s">
        <v>27</v>
      </c>
      <c r="G21" s="1">
        <f>G20/3</f>
        <v>1141</v>
      </c>
    </row>
  </sheetData>
  <mergeCells count="2">
    <mergeCell ref="B8:C8"/>
    <mergeCell ref="A11:A12"/>
  </mergeCells>
  <conditionalFormatting sqref="F18:H18">
    <cfRule type="iconSet" priority="3">
      <iconSet>
        <cfvo type="percent" val="0"/>
        <cfvo type="percent" val="33"/>
        <cfvo type="percent" val="67"/>
      </iconSet>
    </cfRule>
  </conditionalFormatting>
  <conditionalFormatting sqref="I12">
    <cfRule type="iconSet" priority="1">
      <iconSet>
        <cfvo type="percent" val="0"/>
        <cfvo type="percent" val="33"/>
        <cfvo type="percent" val="67"/>
      </iconSet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4294967292" verticalDpi="4294967292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631810E-EE2D-624E-8A95-0652F9AEC0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F18:H18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zoomScale="200" zoomScaleNormal="200" zoomScalePageLayoutView="200" workbookViewId="0">
      <selection sqref="A1:A5"/>
    </sheetView>
  </sheetViews>
  <sheetFormatPr baseColWidth="10" defaultRowHeight="13" x14ac:dyDescent="0.15"/>
  <cols>
    <col min="1" max="1" width="12" style="1" customWidth="1"/>
    <col min="2" max="2" width="12.1640625" style="1" customWidth="1"/>
    <col min="3" max="3" width="12.33203125" style="1" customWidth="1"/>
    <col min="4" max="4" width="11" style="1" customWidth="1"/>
    <col min="5" max="5" width="9.83203125" style="1" customWidth="1"/>
    <col min="6" max="7" width="10.83203125" style="1"/>
    <col min="8" max="8" width="9.5" style="1" customWidth="1"/>
    <col min="9" max="9" width="19.83203125" style="1" customWidth="1"/>
    <col min="10" max="10" width="28.1640625" style="1" customWidth="1"/>
    <col min="11" max="16384" width="10.83203125" style="1"/>
  </cols>
  <sheetData>
    <row r="1" spans="1:10" ht="17" thickBot="1" x14ac:dyDescent="0.25">
      <c r="A1" s="1" t="s">
        <v>52</v>
      </c>
      <c r="B1" s="21" t="s">
        <v>1</v>
      </c>
      <c r="C1" s="24">
        <f>D13</f>
        <v>9.3913043478260863E-2</v>
      </c>
      <c r="D1" s="1" t="s">
        <v>50</v>
      </c>
      <c r="E1" s="26" t="s">
        <v>30</v>
      </c>
      <c r="F1" s="26" t="s">
        <v>29</v>
      </c>
      <c r="G1" s="26" t="s">
        <v>2</v>
      </c>
      <c r="H1" s="27" t="s">
        <v>3</v>
      </c>
      <c r="I1" s="1" t="s">
        <v>4</v>
      </c>
      <c r="J1" s="1" t="s">
        <v>35</v>
      </c>
    </row>
    <row r="2" spans="1:10" ht="18" thickTop="1" thickBot="1" x14ac:dyDescent="0.25">
      <c r="A2" s="23"/>
      <c r="B2" s="3" t="s">
        <v>5</v>
      </c>
      <c r="C2" s="17">
        <f>D2+D3+D4+D5+D7+D8+D10</f>
        <v>0.5765217391304347</v>
      </c>
      <c r="D2" s="28">
        <f t="array" ref="D2">G2/$C$7</f>
        <v>0.31304347826086953</v>
      </c>
      <c r="E2" s="17">
        <f>G2/($C$7-$G$13)</f>
        <v>0.34548944337811899</v>
      </c>
      <c r="F2" s="29">
        <f>H2/52</f>
        <v>138.46153846153845</v>
      </c>
      <c r="G2" s="30">
        <v>600</v>
      </c>
      <c r="H2" s="31">
        <f t="shared" ref="H2:H15" si="0">G2*12</f>
        <v>7200</v>
      </c>
      <c r="I2" s="1" t="s">
        <v>6</v>
      </c>
      <c r="J2" s="1" t="s">
        <v>32</v>
      </c>
    </row>
    <row r="3" spans="1:10" ht="18" thickTop="1" thickBot="1" x14ac:dyDescent="0.25">
      <c r="A3" s="23"/>
      <c r="B3" s="18" t="s">
        <v>7</v>
      </c>
      <c r="C3" s="17">
        <f>D6+D9</f>
        <v>0.13826086956521738</v>
      </c>
      <c r="D3" s="28">
        <f t="array" ref="D3">G3/$C$7</f>
        <v>5.7391304347826085E-2</v>
      </c>
      <c r="E3" s="17">
        <f t="shared" ref="E3:E15" si="1">G3/($C$7-$G$13)</f>
        <v>6.3339731285988479E-2</v>
      </c>
      <c r="F3" s="29">
        <f t="shared" ref="F3:F15" si="2">H3/52</f>
        <v>25.384615384615383</v>
      </c>
      <c r="G3" s="30">
        <v>110</v>
      </c>
      <c r="H3" s="31">
        <f t="shared" si="0"/>
        <v>1320</v>
      </c>
      <c r="I3" s="1" t="s">
        <v>8</v>
      </c>
      <c r="J3" s="1" t="s">
        <v>33</v>
      </c>
    </row>
    <row r="4" spans="1:10" ht="18" thickTop="1" thickBot="1" x14ac:dyDescent="0.25">
      <c r="A4" s="46"/>
      <c r="B4" s="22" t="s">
        <v>9</v>
      </c>
      <c r="C4" s="17">
        <f>D11+D12+D15</f>
        <v>0.19043478260869565</v>
      </c>
      <c r="D4" s="28">
        <f t="array" ref="D4">G4/$C$7</f>
        <v>4.1739130434782605E-2</v>
      </c>
      <c r="E4" s="17">
        <f t="shared" si="1"/>
        <v>4.6065259117082528E-2</v>
      </c>
      <c r="F4" s="29">
        <f t="shared" si="2"/>
        <v>18.46153846153846</v>
      </c>
      <c r="G4" s="30">
        <v>80</v>
      </c>
      <c r="H4" s="31">
        <f t="shared" si="0"/>
        <v>960</v>
      </c>
      <c r="I4" s="1" t="s">
        <v>10</v>
      </c>
      <c r="J4" s="1" t="s">
        <v>34</v>
      </c>
    </row>
    <row r="5" spans="1:10" ht="18" thickTop="1" thickBot="1" x14ac:dyDescent="0.25">
      <c r="A5" s="46" t="s">
        <v>51</v>
      </c>
      <c r="B5" s="19" t="s">
        <v>28</v>
      </c>
      <c r="C5" s="25">
        <f>D14+D5</f>
        <v>0</v>
      </c>
      <c r="D5" s="28">
        <f t="array" ref="D5">G5/$C$7</f>
        <v>0</v>
      </c>
      <c r="E5" s="17">
        <f t="shared" si="1"/>
        <v>0</v>
      </c>
      <c r="F5" s="29">
        <f t="shared" si="2"/>
        <v>0</v>
      </c>
      <c r="G5" s="30"/>
      <c r="H5" s="31">
        <f t="shared" si="0"/>
        <v>0</v>
      </c>
      <c r="I5" s="1" t="s">
        <v>11</v>
      </c>
      <c r="J5" s="1" t="s">
        <v>47</v>
      </c>
    </row>
    <row r="6" spans="1:10" ht="17" thickBot="1" x14ac:dyDescent="0.25">
      <c r="A6" s="1" t="s">
        <v>12</v>
      </c>
      <c r="B6" s="1" t="s">
        <v>13</v>
      </c>
      <c r="C6" s="1" t="s">
        <v>14</v>
      </c>
      <c r="D6" s="28">
        <f t="array" ref="D6">G6/$C$7</f>
        <v>2.6086956521739129E-2</v>
      </c>
      <c r="E6" s="17">
        <f t="shared" si="1"/>
        <v>2.8790786948176581E-2</v>
      </c>
      <c r="F6" s="32">
        <f t="shared" si="2"/>
        <v>11.538461538461538</v>
      </c>
      <c r="G6" s="33">
        <v>50</v>
      </c>
      <c r="H6" s="34">
        <f t="shared" si="0"/>
        <v>600</v>
      </c>
      <c r="I6" s="1" t="s">
        <v>15</v>
      </c>
      <c r="J6" s="1" t="s">
        <v>42</v>
      </c>
    </row>
    <row r="7" spans="1:10" ht="18" thickTop="1" thickBot="1" x14ac:dyDescent="0.25">
      <c r="A7" s="16">
        <f>23000</f>
        <v>23000</v>
      </c>
      <c r="B7" s="12">
        <f>(C7*12)/52</f>
        <v>442.30769230769232</v>
      </c>
      <c r="C7" s="12">
        <f>A7/12</f>
        <v>1916.6666666666667</v>
      </c>
      <c r="D7" s="28">
        <f t="array" ref="D7">G7/$C$7</f>
        <v>3.6521739130434779E-2</v>
      </c>
      <c r="E7" s="17">
        <f t="shared" si="1"/>
        <v>4.0307101727447218E-2</v>
      </c>
      <c r="F7" s="29">
        <f t="shared" si="2"/>
        <v>16.153846153846153</v>
      </c>
      <c r="G7" s="30">
        <v>70</v>
      </c>
      <c r="H7" s="31">
        <f t="shared" si="0"/>
        <v>840</v>
      </c>
      <c r="I7" s="1" t="s">
        <v>16</v>
      </c>
      <c r="J7" s="1" t="s">
        <v>36</v>
      </c>
    </row>
    <row r="8" spans="1:10" ht="18" thickTop="1" thickBot="1" x14ac:dyDescent="0.25">
      <c r="A8" s="1" t="s">
        <v>46</v>
      </c>
      <c r="B8" s="47" t="s">
        <v>49</v>
      </c>
      <c r="C8" s="48"/>
      <c r="D8" s="28">
        <f t="array" ref="D8">G8/$C$7</f>
        <v>0.10434782608695652</v>
      </c>
      <c r="E8" s="17">
        <f t="shared" si="1"/>
        <v>0.11516314779270632</v>
      </c>
      <c r="F8" s="29">
        <f t="shared" si="2"/>
        <v>46.153846153846153</v>
      </c>
      <c r="G8" s="30">
        <v>200</v>
      </c>
      <c r="H8" s="31">
        <f t="shared" si="0"/>
        <v>2400</v>
      </c>
      <c r="I8" s="1" t="s">
        <v>17</v>
      </c>
      <c r="J8" s="1" t="s">
        <v>37</v>
      </c>
    </row>
    <row r="9" spans="1:10" ht="18" thickTop="1" thickBot="1" x14ac:dyDescent="0.25">
      <c r="A9" s="23">
        <v>0.5</v>
      </c>
      <c r="B9" s="3" t="s">
        <v>5</v>
      </c>
      <c r="C9" s="2">
        <f>SUM(E2+E3+E4+E5+E7+E8+E10)</f>
        <v>0.6362763915547025</v>
      </c>
      <c r="D9" s="28">
        <f t="array" ref="D9">G9/$C$7</f>
        <v>0.11217391304347826</v>
      </c>
      <c r="E9" s="17">
        <f t="shared" si="1"/>
        <v>0.1238003838771593</v>
      </c>
      <c r="F9" s="32">
        <f t="shared" si="2"/>
        <v>49.615384615384613</v>
      </c>
      <c r="G9" s="33">
        <v>215</v>
      </c>
      <c r="H9" s="34">
        <f t="shared" si="0"/>
        <v>2580</v>
      </c>
      <c r="I9" s="1" t="s">
        <v>18</v>
      </c>
      <c r="J9" s="1" t="s">
        <v>38</v>
      </c>
    </row>
    <row r="10" spans="1:10" ht="18" thickTop="1" thickBot="1" x14ac:dyDescent="0.25">
      <c r="A10" s="23">
        <v>0.3</v>
      </c>
      <c r="B10" s="18" t="s">
        <v>7</v>
      </c>
      <c r="C10" s="2">
        <f>SUM(E6+E9)</f>
        <v>0.15259117082533588</v>
      </c>
      <c r="D10" s="28">
        <f t="array" ref="D10">G10/$C$7</f>
        <v>2.3478260869565216E-2</v>
      </c>
      <c r="E10" s="17">
        <f t="shared" si="1"/>
        <v>2.5911708253358923E-2</v>
      </c>
      <c r="F10" s="29">
        <f t="shared" si="2"/>
        <v>10.384615384615385</v>
      </c>
      <c r="G10" s="30">
        <v>45</v>
      </c>
      <c r="H10" s="31">
        <f t="shared" si="0"/>
        <v>540</v>
      </c>
      <c r="I10" s="1" t="s">
        <v>24</v>
      </c>
      <c r="J10" s="15" t="s">
        <v>25</v>
      </c>
    </row>
    <row r="11" spans="1:10" ht="17" thickTop="1" x14ac:dyDescent="0.2">
      <c r="A11" s="49">
        <v>0.2</v>
      </c>
      <c r="B11" s="22" t="s">
        <v>9</v>
      </c>
      <c r="C11" s="2">
        <f>SUM(E11+E12+E15)</f>
        <v>0.21017274472168906</v>
      </c>
      <c r="D11" s="28">
        <f t="array" ref="D11">G11/$C$7</f>
        <v>7.3043478260869557E-2</v>
      </c>
      <c r="E11" s="17">
        <f t="shared" si="1"/>
        <v>8.0614203454894437E-2</v>
      </c>
      <c r="F11" s="35">
        <f t="shared" si="2"/>
        <v>32.307692307692307</v>
      </c>
      <c r="G11" s="36">
        <v>140</v>
      </c>
      <c r="H11" s="37">
        <f t="shared" si="0"/>
        <v>1680</v>
      </c>
      <c r="I11" s="1" t="s">
        <v>19</v>
      </c>
      <c r="J11" s="1" t="s">
        <v>45</v>
      </c>
    </row>
    <row r="12" spans="1:10" ht="17" thickBot="1" x14ac:dyDescent="0.25">
      <c r="A12" s="49"/>
      <c r="B12" s="19" t="s">
        <v>28</v>
      </c>
      <c r="C12" s="2">
        <f>SUM(E14)</f>
        <v>0</v>
      </c>
      <c r="D12" s="28">
        <f t="array" ref="D12">G12/$C$7</f>
        <v>5.7391304347826085E-2</v>
      </c>
      <c r="E12" s="17">
        <f t="shared" si="1"/>
        <v>6.3339731285988479E-2</v>
      </c>
      <c r="F12" s="35">
        <f t="shared" si="2"/>
        <v>25.384615384615383</v>
      </c>
      <c r="G12" s="36">
        <v>110</v>
      </c>
      <c r="H12" s="37">
        <f t="shared" si="0"/>
        <v>1320</v>
      </c>
      <c r="I12" s="1" t="s">
        <v>20</v>
      </c>
      <c r="J12" s="1" t="s">
        <v>43</v>
      </c>
    </row>
    <row r="13" spans="1:10" ht="18" thickTop="1" thickBot="1" x14ac:dyDescent="0.25">
      <c r="C13" s="2"/>
      <c r="D13" s="28">
        <f t="array" ref="D13">G13/$C$7</f>
        <v>9.3913043478260863E-2</v>
      </c>
      <c r="E13" s="17" t="s">
        <v>31</v>
      </c>
      <c r="F13" s="13">
        <f t="shared" si="2"/>
        <v>41.53846153846154</v>
      </c>
      <c r="G13" s="6">
        <v>180</v>
      </c>
      <c r="H13" s="38">
        <f t="shared" si="0"/>
        <v>2160</v>
      </c>
      <c r="I13" s="1" t="s">
        <v>1</v>
      </c>
      <c r="J13" s="1" t="s">
        <v>40</v>
      </c>
    </row>
    <row r="14" spans="1:10" ht="17" thickTop="1" x14ac:dyDescent="0.2">
      <c r="D14" s="28">
        <f t="array" ref="D14">G14/$C$7</f>
        <v>0</v>
      </c>
      <c r="E14" s="17">
        <f t="shared" si="1"/>
        <v>0</v>
      </c>
      <c r="F14" s="39">
        <f t="shared" si="2"/>
        <v>0</v>
      </c>
      <c r="G14" s="40"/>
      <c r="H14" s="41">
        <f t="shared" si="0"/>
        <v>0</v>
      </c>
      <c r="I14" s="1" t="s">
        <v>21</v>
      </c>
      <c r="J14" s="1" t="s">
        <v>44</v>
      </c>
    </row>
    <row r="15" spans="1:10" ht="17" thickBot="1" x14ac:dyDescent="0.25">
      <c r="D15" s="42">
        <f t="array" ref="D15">G15/$C$7</f>
        <v>0.06</v>
      </c>
      <c r="E15" s="25">
        <f t="shared" si="1"/>
        <v>6.6218809980806134E-2</v>
      </c>
      <c r="F15" s="43">
        <f t="shared" si="2"/>
        <v>26.53846153846154</v>
      </c>
      <c r="G15" s="44">
        <v>115</v>
      </c>
      <c r="H15" s="45">
        <f t="shared" si="0"/>
        <v>1380</v>
      </c>
      <c r="I15" s="1" t="s">
        <v>22</v>
      </c>
      <c r="J15" s="1" t="s">
        <v>41</v>
      </c>
    </row>
    <row r="16" spans="1:10" x14ac:dyDescent="0.15">
      <c r="D16" s="2"/>
      <c r="F16" s="14" t="s">
        <v>23</v>
      </c>
      <c r="G16" s="1" t="s">
        <v>23</v>
      </c>
      <c r="H16" s="1" t="s">
        <v>23</v>
      </c>
      <c r="I16" s="14"/>
      <c r="J16" s="14"/>
    </row>
    <row r="17" spans="5:10" x14ac:dyDescent="0.15">
      <c r="F17" s="14">
        <f>SUM(F2:F16)</f>
        <v>441.92307692307685</v>
      </c>
      <c r="G17" s="1">
        <f>SUM(G2:G16)</f>
        <v>1915</v>
      </c>
      <c r="H17" s="1">
        <f t="shared" ref="H17" si="3">G17*12</f>
        <v>22980</v>
      </c>
      <c r="I17" s="14"/>
      <c r="J17" s="14"/>
    </row>
    <row r="18" spans="5:10" x14ac:dyDescent="0.15">
      <c r="E18" s="1" t="s">
        <v>0</v>
      </c>
      <c r="F18" s="14">
        <f>B7-F17</f>
        <v>0.38461538461547207</v>
      </c>
      <c r="G18" s="14">
        <f>C7-G17</f>
        <v>1.6666666666667425</v>
      </c>
      <c r="H18" s="1">
        <f>A7-H17</f>
        <v>20</v>
      </c>
      <c r="I18" s="14"/>
      <c r="J18" s="14"/>
    </row>
    <row r="19" spans="5:10" x14ac:dyDescent="0.15">
      <c r="I19" s="14"/>
      <c r="J19" s="14"/>
    </row>
    <row r="20" spans="5:10" x14ac:dyDescent="0.15">
      <c r="E20" s="1" t="s">
        <v>26</v>
      </c>
      <c r="F20" s="1">
        <f>SUM(G2,G3,G4,G7,G8,G10,G13,G5)*3</f>
        <v>3855</v>
      </c>
    </row>
    <row r="21" spans="5:10" x14ac:dyDescent="0.15">
      <c r="E21" s="1" t="s">
        <v>27</v>
      </c>
      <c r="F21" s="1">
        <f>F20/3</f>
        <v>1285</v>
      </c>
    </row>
  </sheetData>
  <mergeCells count="2">
    <mergeCell ref="A11:A12"/>
    <mergeCell ref="B8:C8"/>
  </mergeCells>
  <conditionalFormatting sqref="F18:H18">
    <cfRule type="iconSet" priority="2">
      <iconSet>
        <cfvo type="percent" val="0"/>
        <cfvo type="percent" val="33"/>
        <cfvo type="percent" val="67"/>
      </iconSet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4294967292" verticalDpi="4294967292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8223DA7-D69A-EA42-A1DF-7F757EE1A2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F18:H18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zoomScale="200" zoomScaleNormal="200" zoomScalePageLayoutView="200" workbookViewId="0">
      <selection sqref="A1:A5"/>
    </sheetView>
  </sheetViews>
  <sheetFormatPr baseColWidth="10" defaultRowHeight="13" x14ac:dyDescent="0.15"/>
  <cols>
    <col min="1" max="1" width="12" style="1" customWidth="1"/>
    <col min="2" max="2" width="12.1640625" style="1" customWidth="1"/>
    <col min="3" max="3" width="12.33203125" style="1" customWidth="1"/>
    <col min="4" max="5" width="11" style="1" customWidth="1"/>
    <col min="6" max="6" width="9.83203125" style="1" customWidth="1"/>
    <col min="7" max="8" width="10.83203125" style="1"/>
    <col min="9" max="9" width="23.83203125" style="1" customWidth="1"/>
    <col min="10" max="10" width="27.83203125" style="1" customWidth="1"/>
    <col min="11" max="11" width="15" style="1" customWidth="1"/>
    <col min="12" max="16384" width="10.83203125" style="1"/>
  </cols>
  <sheetData>
    <row r="1" spans="1:10" ht="17" thickBot="1" x14ac:dyDescent="0.25">
      <c r="A1" s="1" t="s">
        <v>52</v>
      </c>
      <c r="B1" s="21" t="s">
        <v>1</v>
      </c>
      <c r="C1" s="7">
        <f>D13</f>
        <v>9.3913043478260863E-2</v>
      </c>
      <c r="D1" s="1" t="s">
        <v>50</v>
      </c>
      <c r="E1" s="1" t="s">
        <v>30</v>
      </c>
      <c r="F1" s="1" t="s">
        <v>29</v>
      </c>
      <c r="G1" s="1" t="s">
        <v>2</v>
      </c>
      <c r="H1" s="1" t="s">
        <v>3</v>
      </c>
      <c r="I1" s="1" t="s">
        <v>4</v>
      </c>
      <c r="J1" s="1" t="s">
        <v>48</v>
      </c>
    </row>
    <row r="2" spans="1:10" ht="18" thickTop="1" thickBot="1" x14ac:dyDescent="0.25">
      <c r="A2" s="23"/>
      <c r="B2" s="3" t="s">
        <v>5</v>
      </c>
      <c r="C2" s="8">
        <f>D2+D3+D4+D5+D7+D8+D10</f>
        <v>0.65478260869565208</v>
      </c>
      <c r="D2" s="2">
        <f t="array" ref="D2">G2/$C$7</f>
        <v>0.31304347826086953</v>
      </c>
      <c r="E2" s="2">
        <f>G2/($C$7-$G$13)</f>
        <v>0.34548944337811899</v>
      </c>
      <c r="F2" s="10">
        <f>H2/52</f>
        <v>138.46153846153845</v>
      </c>
      <c r="G2" s="3">
        <v>600</v>
      </c>
      <c r="H2" s="3">
        <f t="shared" ref="H2:H15" si="0">G2*12</f>
        <v>7200</v>
      </c>
      <c r="I2" s="1" t="s">
        <v>6</v>
      </c>
      <c r="J2" s="1" t="s">
        <v>32</v>
      </c>
    </row>
    <row r="3" spans="1:10" ht="18" thickTop="1" thickBot="1" x14ac:dyDescent="0.25">
      <c r="A3" s="23"/>
      <c r="B3" s="18" t="s">
        <v>7</v>
      </c>
      <c r="C3" s="8">
        <f>D6+D9</f>
        <v>7.8260869565217384E-2</v>
      </c>
      <c r="D3" s="2">
        <f t="array" ref="D3">G3/$C$7</f>
        <v>5.7391304347826085E-2</v>
      </c>
      <c r="E3" s="2">
        <f t="shared" ref="E3:E15" si="1">G3/($C$7-$G$13)</f>
        <v>6.3339731285988479E-2</v>
      </c>
      <c r="F3" s="10">
        <f t="shared" ref="F3:F15" si="2">H3/52</f>
        <v>25.384615384615383</v>
      </c>
      <c r="G3" s="3">
        <v>110</v>
      </c>
      <c r="H3" s="3">
        <f t="shared" si="0"/>
        <v>1320</v>
      </c>
      <c r="I3" s="1" t="s">
        <v>8</v>
      </c>
      <c r="J3" s="1" t="s">
        <v>33</v>
      </c>
    </row>
    <row r="4" spans="1:10" ht="18" thickTop="1" thickBot="1" x14ac:dyDescent="0.25">
      <c r="A4" s="46"/>
      <c r="B4" s="22" t="s">
        <v>9</v>
      </c>
      <c r="C4" s="8">
        <f>D11+D12+D15</f>
        <v>2.6086956521739129E-2</v>
      </c>
      <c r="D4" s="2">
        <f t="array" ref="D4">G4/$C$7</f>
        <v>4.1739130434782605E-2</v>
      </c>
      <c r="E4" s="2">
        <f t="shared" si="1"/>
        <v>4.6065259117082528E-2</v>
      </c>
      <c r="F4" s="10">
        <f t="shared" si="2"/>
        <v>18.46153846153846</v>
      </c>
      <c r="G4" s="3">
        <v>80</v>
      </c>
      <c r="H4" s="3">
        <f t="shared" si="0"/>
        <v>960</v>
      </c>
      <c r="I4" s="1" t="s">
        <v>10</v>
      </c>
      <c r="J4" s="1" t="s">
        <v>34</v>
      </c>
    </row>
    <row r="5" spans="1:10" ht="18" thickTop="1" thickBot="1" x14ac:dyDescent="0.25">
      <c r="A5" s="46" t="s">
        <v>51</v>
      </c>
      <c r="B5" s="19" t="s">
        <v>28</v>
      </c>
      <c r="C5" s="9">
        <f>D14+D5</f>
        <v>0.2243478260869565</v>
      </c>
      <c r="D5" s="2">
        <f t="array" ref="D5">G5/$C$7</f>
        <v>7.8260869565217384E-2</v>
      </c>
      <c r="E5" s="2">
        <f t="shared" si="1"/>
        <v>8.6372360844529747E-2</v>
      </c>
      <c r="F5" s="10">
        <f t="shared" si="2"/>
        <v>34.615384615384613</v>
      </c>
      <c r="G5" s="3">
        <v>150</v>
      </c>
      <c r="H5" s="3">
        <f t="shared" si="0"/>
        <v>1800</v>
      </c>
      <c r="I5" s="1" t="s">
        <v>11</v>
      </c>
      <c r="J5" s="1" t="s">
        <v>47</v>
      </c>
    </row>
    <row r="6" spans="1:10" ht="17" thickBot="1" x14ac:dyDescent="0.25">
      <c r="A6" s="1" t="s">
        <v>12</v>
      </c>
      <c r="B6" s="1" t="s">
        <v>13</v>
      </c>
      <c r="C6" s="1" t="s">
        <v>14</v>
      </c>
      <c r="D6" s="2">
        <f t="array" ref="D6">G6/$C$7</f>
        <v>2.6086956521739129E-2</v>
      </c>
      <c r="E6" s="2">
        <f t="shared" si="1"/>
        <v>2.8790786948176581E-2</v>
      </c>
      <c r="F6" s="11">
        <f t="shared" si="2"/>
        <v>11.538461538461538</v>
      </c>
      <c r="G6" s="4">
        <v>50</v>
      </c>
      <c r="H6" s="4">
        <f t="shared" si="0"/>
        <v>600</v>
      </c>
      <c r="I6" s="1" t="s">
        <v>15</v>
      </c>
      <c r="J6" s="1" t="s">
        <v>42</v>
      </c>
    </row>
    <row r="7" spans="1:10" ht="18" thickTop="1" thickBot="1" x14ac:dyDescent="0.25">
      <c r="A7" s="5">
        <f>23000</f>
        <v>23000</v>
      </c>
      <c r="B7" s="12">
        <f>(C7*12)/52</f>
        <v>442.30769230769232</v>
      </c>
      <c r="C7" s="12">
        <f>A7/12</f>
        <v>1916.6666666666667</v>
      </c>
      <c r="D7" s="2">
        <f t="array" ref="D7">G7/$C$7</f>
        <v>3.6521739130434779E-2</v>
      </c>
      <c r="E7" s="2">
        <f t="shared" si="1"/>
        <v>4.0307101727447218E-2</v>
      </c>
      <c r="F7" s="10">
        <f t="shared" si="2"/>
        <v>16.153846153846153</v>
      </c>
      <c r="G7" s="3">
        <v>70</v>
      </c>
      <c r="H7" s="3">
        <f t="shared" si="0"/>
        <v>840</v>
      </c>
      <c r="I7" s="1" t="s">
        <v>16</v>
      </c>
      <c r="J7" s="1" t="s">
        <v>36</v>
      </c>
    </row>
    <row r="8" spans="1:10" ht="18" thickTop="1" thickBot="1" x14ac:dyDescent="0.25">
      <c r="A8" s="1" t="s">
        <v>46</v>
      </c>
      <c r="B8" s="47" t="s">
        <v>49</v>
      </c>
      <c r="C8" s="48"/>
      <c r="D8" s="2">
        <f t="array" ref="D8">G8/$C$7</f>
        <v>0.10434782608695652</v>
      </c>
      <c r="E8" s="2">
        <f t="shared" si="1"/>
        <v>0.11516314779270632</v>
      </c>
      <c r="F8" s="10">
        <f t="shared" si="2"/>
        <v>46.153846153846153</v>
      </c>
      <c r="G8" s="3">
        <v>200</v>
      </c>
      <c r="H8" s="3">
        <f t="shared" si="0"/>
        <v>2400</v>
      </c>
      <c r="I8" s="1" t="s">
        <v>17</v>
      </c>
      <c r="J8" s="1" t="s">
        <v>37</v>
      </c>
    </row>
    <row r="9" spans="1:10" ht="18" thickTop="1" thickBot="1" x14ac:dyDescent="0.25">
      <c r="A9" s="23">
        <v>0.5</v>
      </c>
      <c r="B9" s="3" t="s">
        <v>5</v>
      </c>
      <c r="C9" s="2">
        <f>SUM(E2+E3+E4+E5+E7+E8+E10)</f>
        <v>0.72264875239923221</v>
      </c>
      <c r="D9" s="2">
        <f t="array" ref="D9">G9/$C$7</f>
        <v>5.2173913043478258E-2</v>
      </c>
      <c r="E9" s="2">
        <f t="shared" si="1"/>
        <v>5.7581573896353162E-2</v>
      </c>
      <c r="F9" s="11">
        <f t="shared" si="2"/>
        <v>23.076923076923077</v>
      </c>
      <c r="G9" s="4">
        <v>100</v>
      </c>
      <c r="H9" s="4">
        <f t="shared" si="0"/>
        <v>1200</v>
      </c>
      <c r="I9" s="1" t="s">
        <v>18</v>
      </c>
      <c r="J9" s="1" t="s">
        <v>38</v>
      </c>
    </row>
    <row r="10" spans="1:10" ht="18" thickTop="1" thickBot="1" x14ac:dyDescent="0.25">
      <c r="A10" s="23">
        <v>0.3</v>
      </c>
      <c r="B10" s="18" t="s">
        <v>7</v>
      </c>
      <c r="C10" s="2">
        <f>SUM(E6+E9)</f>
        <v>8.6372360844529747E-2</v>
      </c>
      <c r="D10" s="2">
        <f t="array" ref="D10">G10/$C$7</f>
        <v>2.3478260869565216E-2</v>
      </c>
      <c r="E10" s="2">
        <f t="shared" si="1"/>
        <v>2.5911708253358923E-2</v>
      </c>
      <c r="F10" s="10">
        <f t="shared" si="2"/>
        <v>10.384615384615385</v>
      </c>
      <c r="G10" s="3">
        <v>45</v>
      </c>
      <c r="H10" s="3">
        <f t="shared" si="0"/>
        <v>540</v>
      </c>
      <c r="I10" s="1" t="s">
        <v>24</v>
      </c>
      <c r="J10" s="15" t="s">
        <v>25</v>
      </c>
    </row>
    <row r="11" spans="1:10" ht="17" thickTop="1" x14ac:dyDescent="0.2">
      <c r="A11" s="49">
        <v>0.2</v>
      </c>
      <c r="B11" s="22" t="s">
        <v>9</v>
      </c>
      <c r="C11" s="2">
        <f>SUM(E11+E12+E15)</f>
        <v>2.8790786948176581E-2</v>
      </c>
      <c r="D11" s="2">
        <f t="array" ref="D11">G11/$C$7</f>
        <v>0</v>
      </c>
      <c r="E11" s="2">
        <f t="shared" si="1"/>
        <v>0</v>
      </c>
      <c r="F11" s="12">
        <f t="shared" si="2"/>
        <v>0</v>
      </c>
      <c r="G11" s="5"/>
      <c r="H11" s="5">
        <f t="shared" si="0"/>
        <v>0</v>
      </c>
      <c r="I11" s="1" t="s">
        <v>19</v>
      </c>
      <c r="J11" s="1" t="s">
        <v>39</v>
      </c>
    </row>
    <row r="12" spans="1:10" ht="17" thickBot="1" x14ac:dyDescent="0.25">
      <c r="A12" s="49"/>
      <c r="B12" s="19" t="s">
        <v>28</v>
      </c>
      <c r="C12" s="2">
        <f>SUM(E14)</f>
        <v>0.16122840690978887</v>
      </c>
      <c r="D12" s="2">
        <f t="array" ref="D12">G12/$C$7</f>
        <v>2.3478260869565216E-2</v>
      </c>
      <c r="E12" s="2">
        <f t="shared" si="1"/>
        <v>2.5911708253358923E-2</v>
      </c>
      <c r="F12" s="12">
        <f t="shared" si="2"/>
        <v>10.384615384615385</v>
      </c>
      <c r="G12" s="5">
        <v>45</v>
      </c>
      <c r="H12" s="5">
        <f t="shared" si="0"/>
        <v>540</v>
      </c>
      <c r="I12" s="1" t="s">
        <v>20</v>
      </c>
      <c r="J12" s="1" t="s">
        <v>43</v>
      </c>
    </row>
    <row r="13" spans="1:10" ht="18" thickTop="1" thickBot="1" x14ac:dyDescent="0.25">
      <c r="D13" s="2">
        <f t="array" ref="D13">G13/$C$7</f>
        <v>9.3913043478260863E-2</v>
      </c>
      <c r="E13" s="2" t="s">
        <v>31</v>
      </c>
      <c r="F13" s="13">
        <f t="shared" si="2"/>
        <v>41.53846153846154</v>
      </c>
      <c r="G13" s="6">
        <v>180</v>
      </c>
      <c r="H13" s="6">
        <f t="shared" si="0"/>
        <v>2160</v>
      </c>
      <c r="I13" s="1" t="s">
        <v>1</v>
      </c>
      <c r="J13" s="1" t="s">
        <v>40</v>
      </c>
    </row>
    <row r="14" spans="1:10" ht="17" thickTop="1" x14ac:dyDescent="0.2">
      <c r="D14" s="2">
        <f t="array" ref="D14">G14/$C$7</f>
        <v>0.14608695652173911</v>
      </c>
      <c r="E14" s="2">
        <f t="shared" si="1"/>
        <v>0.16122840690978887</v>
      </c>
      <c r="F14" s="20">
        <f t="shared" si="2"/>
        <v>64.615384615384613</v>
      </c>
      <c r="G14" s="19">
        <v>280</v>
      </c>
      <c r="H14" s="19">
        <f t="shared" si="0"/>
        <v>3360</v>
      </c>
      <c r="I14" s="1" t="s">
        <v>21</v>
      </c>
      <c r="J14" s="1" t="s">
        <v>44</v>
      </c>
    </row>
    <row r="15" spans="1:10" ht="16" x14ac:dyDescent="0.2">
      <c r="D15" s="2">
        <f t="array" ref="D15">G15/$C$7</f>
        <v>2.6086956521739128E-3</v>
      </c>
      <c r="E15" s="2">
        <f t="shared" si="1"/>
        <v>2.879078694817658E-3</v>
      </c>
      <c r="F15" s="12">
        <f t="shared" si="2"/>
        <v>1.1538461538461537</v>
      </c>
      <c r="G15" s="5">
        <v>5</v>
      </c>
      <c r="H15" s="5">
        <f t="shared" si="0"/>
        <v>60</v>
      </c>
      <c r="I15" s="1" t="s">
        <v>22</v>
      </c>
      <c r="J15" s="1" t="s">
        <v>41</v>
      </c>
    </row>
    <row r="16" spans="1:10" x14ac:dyDescent="0.15">
      <c r="E16" s="2"/>
      <c r="F16" s="14" t="s">
        <v>23</v>
      </c>
      <c r="G16" s="1" t="s">
        <v>23</v>
      </c>
      <c r="H16" s="1" t="s">
        <v>23</v>
      </c>
      <c r="J16" s="14"/>
    </row>
    <row r="17" spans="5:10" x14ac:dyDescent="0.15">
      <c r="F17" s="14">
        <f>SUM(F2:F16)</f>
        <v>441.92307692307685</v>
      </c>
      <c r="G17" s="1">
        <f>SUM(G2:G16)</f>
        <v>1915</v>
      </c>
      <c r="H17" s="1">
        <f t="shared" ref="H17" si="3">G17*12</f>
        <v>22980</v>
      </c>
      <c r="J17" s="14"/>
    </row>
    <row r="18" spans="5:10" x14ac:dyDescent="0.15">
      <c r="E18" s="1" t="s">
        <v>0</v>
      </c>
      <c r="F18" s="14">
        <f>B7-F17</f>
        <v>0.38461538461547207</v>
      </c>
      <c r="G18" s="14">
        <f>C7-G17</f>
        <v>1.6666666666667425</v>
      </c>
      <c r="H18" s="1">
        <f>A7-H17</f>
        <v>20</v>
      </c>
      <c r="J18" s="14"/>
    </row>
    <row r="19" spans="5:10" x14ac:dyDescent="0.15">
      <c r="J19" s="14"/>
    </row>
    <row r="20" spans="5:10" x14ac:dyDescent="0.15">
      <c r="F20" s="1" t="s">
        <v>26</v>
      </c>
      <c r="G20" s="1">
        <f>SUM(G2,G3,G4,G7,G8,G10,G13,G14,G5)*3</f>
        <v>5145</v>
      </c>
    </row>
    <row r="21" spans="5:10" x14ac:dyDescent="0.15">
      <c r="F21" s="1" t="s">
        <v>27</v>
      </c>
      <c r="G21" s="1">
        <f>G20/3</f>
        <v>1715</v>
      </c>
    </row>
  </sheetData>
  <mergeCells count="2">
    <mergeCell ref="B8:C8"/>
    <mergeCell ref="A11:A12"/>
  </mergeCells>
  <conditionalFormatting sqref="F18:H18">
    <cfRule type="iconSet" priority="5">
      <iconSet>
        <cfvo type="percent" val="0"/>
        <cfvo type="percent" val="33"/>
        <cfvo type="percent" val="67"/>
      </iconSet>
    </cfRule>
  </conditionalFormatting>
  <conditionalFormatting sqref="I12">
    <cfRule type="iconSet" priority="3">
      <iconSet>
        <cfvo type="percent" val="0"/>
        <cfvo type="percent" val="33"/>
        <cfvo type="percent" val="67"/>
      </iconSet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4294967292" verticalDpi="4294967292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BC71AFFA-19EE-CA45-8739-15D392348C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F18:H18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zoomScale="200" zoomScaleNormal="200" zoomScalePageLayoutView="200" workbookViewId="0">
      <selection sqref="A1:A5"/>
    </sheetView>
  </sheetViews>
  <sheetFormatPr baseColWidth="10" defaultRowHeight="13" x14ac:dyDescent="0.15"/>
  <cols>
    <col min="1" max="1" width="12" style="1" customWidth="1"/>
    <col min="2" max="2" width="12.1640625" style="1" customWidth="1"/>
    <col min="3" max="3" width="12.33203125" style="1" customWidth="1"/>
    <col min="4" max="5" width="11" style="1" customWidth="1"/>
    <col min="6" max="6" width="11.1640625" style="1" customWidth="1"/>
    <col min="7" max="8" width="10.83203125" style="1"/>
    <col min="9" max="9" width="20.33203125" style="1" customWidth="1"/>
    <col min="10" max="10" width="28" style="1" customWidth="1"/>
    <col min="11" max="11" width="15" style="1" customWidth="1"/>
    <col min="12" max="16384" width="10.83203125" style="1"/>
  </cols>
  <sheetData>
    <row r="1" spans="1:10" ht="17" thickBot="1" x14ac:dyDescent="0.25">
      <c r="A1" s="1" t="s">
        <v>52</v>
      </c>
      <c r="B1" s="21" t="s">
        <v>1</v>
      </c>
      <c r="C1" s="7">
        <f>D13</f>
        <v>9.3913043478260863E-2</v>
      </c>
      <c r="D1" s="1" t="s">
        <v>50</v>
      </c>
      <c r="E1" s="1" t="s">
        <v>30</v>
      </c>
      <c r="F1" s="1" t="s">
        <v>29</v>
      </c>
      <c r="G1" s="1" t="s">
        <v>2</v>
      </c>
      <c r="H1" s="1" t="s">
        <v>3</v>
      </c>
      <c r="I1" s="1" t="s">
        <v>4</v>
      </c>
      <c r="J1" s="1" t="s">
        <v>35</v>
      </c>
    </row>
    <row r="2" spans="1:10" ht="18" thickTop="1" thickBot="1" x14ac:dyDescent="0.25">
      <c r="A2" s="23"/>
      <c r="B2" s="3" t="s">
        <v>5</v>
      </c>
      <c r="C2" s="8">
        <f>D2+D3+D4+D5+D7+D8+D10</f>
        <v>0.65478260869565208</v>
      </c>
      <c r="D2" s="2">
        <f t="array" ref="D2">G2/$C$7</f>
        <v>0.31304347826086953</v>
      </c>
      <c r="E2" s="2">
        <f>G2/($C$7-$G$13)</f>
        <v>0.34548944337811899</v>
      </c>
      <c r="F2" s="10">
        <f>H2/52</f>
        <v>138.46153846153845</v>
      </c>
      <c r="G2" s="3">
        <v>600</v>
      </c>
      <c r="H2" s="3">
        <f t="shared" ref="H2:H15" si="0">G2*12</f>
        <v>7200</v>
      </c>
      <c r="I2" s="1" t="s">
        <v>6</v>
      </c>
      <c r="J2" s="1" t="s">
        <v>32</v>
      </c>
    </row>
    <row r="3" spans="1:10" ht="18" thickTop="1" thickBot="1" x14ac:dyDescent="0.25">
      <c r="A3" s="23"/>
      <c r="B3" s="18" t="s">
        <v>7</v>
      </c>
      <c r="C3" s="8">
        <f>D6+D9</f>
        <v>0.11478260869565217</v>
      </c>
      <c r="D3" s="2">
        <f t="array" ref="D3">G3/$C$7</f>
        <v>5.7391304347826085E-2</v>
      </c>
      <c r="E3" s="2">
        <f t="shared" ref="E3:E15" si="1">G3/($C$7-$G$13)</f>
        <v>6.3339731285988479E-2</v>
      </c>
      <c r="F3" s="10">
        <f t="shared" ref="F3:F15" si="2">H3/52</f>
        <v>25.384615384615383</v>
      </c>
      <c r="G3" s="3">
        <v>110</v>
      </c>
      <c r="H3" s="3">
        <f t="shared" si="0"/>
        <v>1320</v>
      </c>
      <c r="I3" s="1" t="s">
        <v>8</v>
      </c>
      <c r="J3" s="1" t="s">
        <v>33</v>
      </c>
    </row>
    <row r="4" spans="1:10" ht="18" thickTop="1" thickBot="1" x14ac:dyDescent="0.25">
      <c r="A4" s="46"/>
      <c r="B4" s="22" t="s">
        <v>9</v>
      </c>
      <c r="C4" s="8">
        <f>D11+D12+D15</f>
        <v>6.208695652173913E-2</v>
      </c>
      <c r="D4" s="2">
        <f t="array" ref="D4">G4/$C$7</f>
        <v>4.1739130434782605E-2</v>
      </c>
      <c r="E4" s="2">
        <f t="shared" si="1"/>
        <v>4.6065259117082528E-2</v>
      </c>
      <c r="F4" s="10">
        <f t="shared" si="2"/>
        <v>18.46153846153846</v>
      </c>
      <c r="G4" s="3">
        <v>80</v>
      </c>
      <c r="H4" s="3">
        <f t="shared" si="0"/>
        <v>960</v>
      </c>
      <c r="I4" s="1" t="s">
        <v>10</v>
      </c>
      <c r="J4" s="1" t="s">
        <v>34</v>
      </c>
    </row>
    <row r="5" spans="1:10" ht="18" thickTop="1" thickBot="1" x14ac:dyDescent="0.25">
      <c r="A5" s="46" t="s">
        <v>51</v>
      </c>
      <c r="B5" s="19" t="s">
        <v>28</v>
      </c>
      <c r="C5" s="9">
        <f>D14+D5</f>
        <v>0.15234782608695652</v>
      </c>
      <c r="D5" s="2">
        <f t="array" ref="D5">G5/$C$7</f>
        <v>7.8260869565217384E-2</v>
      </c>
      <c r="E5" s="2">
        <f t="shared" si="1"/>
        <v>8.6372360844529747E-2</v>
      </c>
      <c r="F5" s="10">
        <f t="shared" si="2"/>
        <v>34.615384615384613</v>
      </c>
      <c r="G5" s="3">
        <v>150</v>
      </c>
      <c r="H5" s="3">
        <f t="shared" si="0"/>
        <v>1800</v>
      </c>
      <c r="I5" s="1" t="s">
        <v>11</v>
      </c>
      <c r="J5" s="1" t="s">
        <v>47</v>
      </c>
    </row>
    <row r="6" spans="1:10" ht="17" thickBot="1" x14ac:dyDescent="0.25">
      <c r="A6" s="1" t="s">
        <v>12</v>
      </c>
      <c r="B6" s="1" t="s">
        <v>13</v>
      </c>
      <c r="C6" s="1" t="s">
        <v>14</v>
      </c>
      <c r="D6" s="2">
        <f t="array" ref="D6">G6/$C$7</f>
        <v>2.6086956521739129E-2</v>
      </c>
      <c r="E6" s="2">
        <f t="shared" si="1"/>
        <v>2.8790786948176581E-2</v>
      </c>
      <c r="F6" s="11">
        <f t="shared" si="2"/>
        <v>11.538461538461538</v>
      </c>
      <c r="G6" s="4">
        <v>50</v>
      </c>
      <c r="H6" s="4">
        <f t="shared" si="0"/>
        <v>600</v>
      </c>
      <c r="I6" s="1" t="s">
        <v>15</v>
      </c>
      <c r="J6" s="1" t="s">
        <v>42</v>
      </c>
    </row>
    <row r="7" spans="1:10" ht="18" thickTop="1" thickBot="1" x14ac:dyDescent="0.25">
      <c r="A7" s="16">
        <f>23000</f>
        <v>23000</v>
      </c>
      <c r="B7" s="12">
        <f>(C7*12)/52</f>
        <v>442.30769230769232</v>
      </c>
      <c r="C7" s="12">
        <f>A7/12</f>
        <v>1916.6666666666667</v>
      </c>
      <c r="D7" s="2">
        <f t="array" ref="D7">G7/$C$7</f>
        <v>3.6521739130434779E-2</v>
      </c>
      <c r="E7" s="2">
        <f t="shared" si="1"/>
        <v>4.0307101727447218E-2</v>
      </c>
      <c r="F7" s="10">
        <f t="shared" si="2"/>
        <v>16.153846153846153</v>
      </c>
      <c r="G7" s="3">
        <v>70</v>
      </c>
      <c r="H7" s="3">
        <f t="shared" si="0"/>
        <v>840</v>
      </c>
      <c r="I7" s="1" t="s">
        <v>16</v>
      </c>
      <c r="J7" s="1" t="s">
        <v>36</v>
      </c>
    </row>
    <row r="8" spans="1:10" ht="18" thickTop="1" thickBot="1" x14ac:dyDescent="0.25">
      <c r="A8" s="1" t="s">
        <v>46</v>
      </c>
      <c r="B8" s="47" t="s">
        <v>49</v>
      </c>
      <c r="C8" s="48"/>
      <c r="D8" s="2">
        <f t="array" ref="D8">G8/$C$7</f>
        <v>0.10434782608695652</v>
      </c>
      <c r="E8" s="2">
        <f t="shared" si="1"/>
        <v>0.11516314779270632</v>
      </c>
      <c r="F8" s="10">
        <f t="shared" si="2"/>
        <v>46.153846153846153</v>
      </c>
      <c r="G8" s="3">
        <v>200</v>
      </c>
      <c r="H8" s="3">
        <f t="shared" si="0"/>
        <v>2400</v>
      </c>
      <c r="I8" s="1" t="s">
        <v>17</v>
      </c>
      <c r="J8" s="1" t="s">
        <v>37</v>
      </c>
    </row>
    <row r="9" spans="1:10" ht="18" thickTop="1" thickBot="1" x14ac:dyDescent="0.25">
      <c r="A9" s="23">
        <v>0.5</v>
      </c>
      <c r="B9" s="3" t="s">
        <v>5</v>
      </c>
      <c r="C9" s="2">
        <f>SUM(E2+E3+E4+E5+E7+E8+E10)</f>
        <v>0.72264875239923221</v>
      </c>
      <c r="D9" s="2">
        <f t="array" ref="D9">G9/$C$7</f>
        <v>8.8695652173913037E-2</v>
      </c>
      <c r="E9" s="2">
        <f t="shared" si="1"/>
        <v>9.7888675623800381E-2</v>
      </c>
      <c r="F9" s="11">
        <f t="shared" si="2"/>
        <v>39.230769230769234</v>
      </c>
      <c r="G9" s="4">
        <v>170</v>
      </c>
      <c r="H9" s="4">
        <f t="shared" si="0"/>
        <v>2040</v>
      </c>
      <c r="I9" s="1" t="s">
        <v>18</v>
      </c>
      <c r="J9" s="1" t="s">
        <v>38</v>
      </c>
    </row>
    <row r="10" spans="1:10" ht="18" thickTop="1" thickBot="1" x14ac:dyDescent="0.25">
      <c r="A10" s="23">
        <v>0.3</v>
      </c>
      <c r="B10" s="18" t="s">
        <v>7</v>
      </c>
      <c r="C10" s="2">
        <f>SUM(E6+E9)</f>
        <v>0.12667946257197696</v>
      </c>
      <c r="D10" s="2">
        <f t="array" ref="D10">G10/$C$7</f>
        <v>2.3478260869565216E-2</v>
      </c>
      <c r="E10" s="2">
        <f t="shared" si="1"/>
        <v>2.5911708253358923E-2</v>
      </c>
      <c r="F10" s="10">
        <f t="shared" si="2"/>
        <v>10.384615384615385</v>
      </c>
      <c r="G10" s="3">
        <v>45</v>
      </c>
      <c r="H10" s="3">
        <f t="shared" si="0"/>
        <v>540</v>
      </c>
      <c r="I10" s="1" t="s">
        <v>24</v>
      </c>
      <c r="J10" s="15" t="s">
        <v>25</v>
      </c>
    </row>
    <row r="11" spans="1:10" ht="17" thickTop="1" x14ac:dyDescent="0.2">
      <c r="A11" s="49">
        <v>0.2</v>
      </c>
      <c r="B11" s="22" t="s">
        <v>9</v>
      </c>
      <c r="C11" s="2">
        <f>SUM(E11+E12+E15)</f>
        <v>6.8522072936660267E-2</v>
      </c>
      <c r="D11" s="2">
        <f t="array" ref="D11">G11/$C$7</f>
        <v>0</v>
      </c>
      <c r="E11" s="2">
        <f t="shared" si="1"/>
        <v>0</v>
      </c>
      <c r="F11" s="12">
        <f t="shared" si="2"/>
        <v>0</v>
      </c>
      <c r="G11" s="5"/>
      <c r="H11" s="5">
        <f t="shared" si="0"/>
        <v>0</v>
      </c>
      <c r="I11" s="1" t="s">
        <v>19</v>
      </c>
      <c r="J11" s="1" t="s">
        <v>39</v>
      </c>
    </row>
    <row r="12" spans="1:10" ht="17" thickBot="1" x14ac:dyDescent="0.25">
      <c r="A12" s="49"/>
      <c r="B12" s="19" t="s">
        <v>28</v>
      </c>
      <c r="C12" s="2">
        <f>SUM(E14)</f>
        <v>8.1765834932821496E-2</v>
      </c>
      <c r="D12" s="2">
        <f t="array" ref="D12">G12/$C$7</f>
        <v>6.208695652173913E-2</v>
      </c>
      <c r="E12" s="2">
        <f t="shared" si="1"/>
        <v>6.8522072936660267E-2</v>
      </c>
      <c r="F12" s="12">
        <f t="shared" si="2"/>
        <v>27.46153846153846</v>
      </c>
      <c r="G12" s="5">
        <v>119</v>
      </c>
      <c r="H12" s="5">
        <f t="shared" si="0"/>
        <v>1428</v>
      </c>
      <c r="I12" s="1" t="s">
        <v>20</v>
      </c>
      <c r="J12" s="1" t="s">
        <v>43</v>
      </c>
    </row>
    <row r="13" spans="1:10" ht="18" thickTop="1" thickBot="1" x14ac:dyDescent="0.25">
      <c r="D13" s="2">
        <f t="array" ref="D13">G13/$C$7</f>
        <v>9.3913043478260863E-2</v>
      </c>
      <c r="E13" s="2" t="s">
        <v>31</v>
      </c>
      <c r="F13" s="13">
        <f t="shared" si="2"/>
        <v>41.53846153846154</v>
      </c>
      <c r="G13" s="6">
        <v>180</v>
      </c>
      <c r="H13" s="6">
        <f t="shared" si="0"/>
        <v>2160</v>
      </c>
      <c r="I13" s="1" t="s">
        <v>1</v>
      </c>
      <c r="J13" s="1" t="s">
        <v>40</v>
      </c>
    </row>
    <row r="14" spans="1:10" ht="17" thickTop="1" x14ac:dyDescent="0.2">
      <c r="D14" s="2">
        <f t="array" ref="D14">G14/$C$7</f>
        <v>7.4086956521739133E-2</v>
      </c>
      <c r="E14" s="2">
        <f t="shared" si="1"/>
        <v>8.1765834932821496E-2</v>
      </c>
      <c r="F14" s="20">
        <f t="shared" si="2"/>
        <v>32.769230769230766</v>
      </c>
      <c r="G14" s="19">
        <v>142</v>
      </c>
      <c r="H14" s="19">
        <f t="shared" si="0"/>
        <v>1704</v>
      </c>
      <c r="I14" s="1" t="s">
        <v>21</v>
      </c>
      <c r="J14" s="1" t="s">
        <v>44</v>
      </c>
    </row>
    <row r="15" spans="1:10" ht="16" x14ac:dyDescent="0.2">
      <c r="D15" s="2">
        <f t="array" ref="D15">G15/$C$7</f>
        <v>0</v>
      </c>
      <c r="E15" s="2">
        <f t="shared" si="1"/>
        <v>0</v>
      </c>
      <c r="F15" s="12">
        <f t="shared" si="2"/>
        <v>0</v>
      </c>
      <c r="G15" s="5"/>
      <c r="H15" s="5">
        <f t="shared" si="0"/>
        <v>0</v>
      </c>
      <c r="I15" s="1" t="s">
        <v>22</v>
      </c>
      <c r="J15" s="1" t="s">
        <v>41</v>
      </c>
    </row>
    <row r="16" spans="1:10" x14ac:dyDescent="0.15">
      <c r="F16" s="1" t="s">
        <v>23</v>
      </c>
      <c r="G16" s="1" t="s">
        <v>23</v>
      </c>
      <c r="H16" s="1" t="s">
        <v>23</v>
      </c>
      <c r="J16" s="14"/>
    </row>
    <row r="17" spans="5:10" x14ac:dyDescent="0.15">
      <c r="F17" s="14">
        <f>SUM(F2:F16)</f>
        <v>442.15384615384613</v>
      </c>
      <c r="G17" s="1">
        <f>SUM(G2:G16)</f>
        <v>1916</v>
      </c>
      <c r="H17" s="1">
        <f t="shared" ref="H17" si="3">G17*12</f>
        <v>22992</v>
      </c>
      <c r="J17" s="14"/>
    </row>
    <row r="18" spans="5:10" x14ac:dyDescent="0.15">
      <c r="E18" s="1" t="s">
        <v>0</v>
      </c>
      <c r="F18" s="14">
        <f>B7-F17</f>
        <v>0.15384615384618883</v>
      </c>
      <c r="G18" s="14">
        <f>C7-G17</f>
        <v>0.66666666666674246</v>
      </c>
      <c r="H18" s="1">
        <f>A7-H17</f>
        <v>8</v>
      </c>
      <c r="J18" s="14"/>
    </row>
    <row r="19" spans="5:10" x14ac:dyDescent="0.15">
      <c r="J19" s="14"/>
    </row>
    <row r="20" spans="5:10" x14ac:dyDescent="0.15">
      <c r="F20" s="1" t="s">
        <v>26</v>
      </c>
      <c r="G20" s="1">
        <f>SUM(G2,G3,G4,G7,G8,G10,G13,G5)*3</f>
        <v>4305</v>
      </c>
    </row>
    <row r="21" spans="5:10" x14ac:dyDescent="0.15">
      <c r="F21" s="1" t="s">
        <v>27</v>
      </c>
      <c r="G21" s="1">
        <f>G20/3</f>
        <v>1435</v>
      </c>
    </row>
  </sheetData>
  <mergeCells count="2">
    <mergeCell ref="B8:C8"/>
    <mergeCell ref="A11:A12"/>
  </mergeCells>
  <conditionalFormatting sqref="F18:H18">
    <cfRule type="iconSet" priority="2">
      <iconSet>
        <cfvo type="percent" val="0"/>
        <cfvo type="percent" val="33"/>
        <cfvo type="percent" val="67"/>
      </iconSet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4294967292" verticalDpi="4294967292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EB2174E-6927-FB4C-8971-88E6EFFFB3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F18:H18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abSelected="1" zoomScale="200" zoomScaleNormal="200" zoomScalePageLayoutView="200" workbookViewId="0">
      <selection activeCell="J14" sqref="J14"/>
    </sheetView>
  </sheetViews>
  <sheetFormatPr baseColWidth="10" defaultRowHeight="13" x14ac:dyDescent="0.15"/>
  <cols>
    <col min="1" max="1" width="12" style="1" customWidth="1"/>
    <col min="2" max="2" width="12.1640625" style="1" customWidth="1"/>
    <col min="3" max="3" width="12.33203125" style="1" customWidth="1"/>
    <col min="4" max="4" width="11" style="1" customWidth="1"/>
    <col min="5" max="5" width="11.1640625" style="1" customWidth="1"/>
    <col min="6" max="6" width="11.33203125" style="1" customWidth="1"/>
    <col min="7" max="8" width="10.83203125" style="1"/>
    <col min="9" max="9" width="20.33203125" style="1" customWidth="1"/>
    <col min="10" max="10" width="28" style="1" customWidth="1"/>
    <col min="11" max="11" width="15" style="1" customWidth="1"/>
    <col min="12" max="16384" width="10.83203125" style="1"/>
  </cols>
  <sheetData>
    <row r="1" spans="1:10" ht="17" thickBot="1" x14ac:dyDescent="0.25">
      <c r="A1" s="1" t="s">
        <v>52</v>
      </c>
      <c r="B1" s="21" t="s">
        <v>1</v>
      </c>
      <c r="C1" s="7">
        <f>D13</f>
        <v>9.3913043478260863E-2</v>
      </c>
      <c r="D1" s="1" t="s">
        <v>50</v>
      </c>
      <c r="E1" s="1" t="s">
        <v>30</v>
      </c>
      <c r="F1" s="1" t="s">
        <v>29</v>
      </c>
      <c r="G1" s="1" t="s">
        <v>2</v>
      </c>
      <c r="H1" s="1" t="s">
        <v>3</v>
      </c>
      <c r="I1" s="1" t="s">
        <v>4</v>
      </c>
      <c r="J1" s="1" t="s">
        <v>35</v>
      </c>
    </row>
    <row r="2" spans="1:10" ht="18" thickTop="1" thickBot="1" x14ac:dyDescent="0.25">
      <c r="A2" s="23"/>
      <c r="B2" s="3" t="s">
        <v>5</v>
      </c>
      <c r="C2" s="8">
        <f>D2+D3+D4+D5+D7+D8+D10</f>
        <v>0.5765217391304347</v>
      </c>
      <c r="D2" s="2">
        <f t="array" ref="D2">G2/$C$7</f>
        <v>0.31304347826086953</v>
      </c>
      <c r="E2" s="2">
        <f>G2/($C$7-$G$13)</f>
        <v>0.34548944337811899</v>
      </c>
      <c r="F2" s="10">
        <f>H2/52</f>
        <v>138.46153846153845</v>
      </c>
      <c r="G2" s="3">
        <v>600</v>
      </c>
      <c r="H2" s="3">
        <f t="shared" ref="H2:H15" si="0">G2*12</f>
        <v>7200</v>
      </c>
      <c r="I2" s="1" t="s">
        <v>6</v>
      </c>
      <c r="J2" s="1" t="s">
        <v>32</v>
      </c>
    </row>
    <row r="3" spans="1:10" ht="18" thickTop="1" thickBot="1" x14ac:dyDescent="0.25">
      <c r="A3" s="23"/>
      <c r="B3" s="18" t="s">
        <v>7</v>
      </c>
      <c r="C3" s="8">
        <f>D6+D9</f>
        <v>0.12</v>
      </c>
      <c r="D3" s="2">
        <f t="array" ref="D3">G3/$C$7</f>
        <v>5.7391304347826085E-2</v>
      </c>
      <c r="E3" s="2">
        <f t="shared" ref="E3:E15" si="1">G3/($C$7-$G$13)</f>
        <v>6.3339731285988479E-2</v>
      </c>
      <c r="F3" s="10">
        <f t="shared" ref="F3:F15" si="2">H3/52</f>
        <v>25.384615384615383</v>
      </c>
      <c r="G3" s="3">
        <v>110</v>
      </c>
      <c r="H3" s="3">
        <f t="shared" si="0"/>
        <v>1320</v>
      </c>
      <c r="I3" s="1" t="s">
        <v>8</v>
      </c>
      <c r="J3" s="1" t="s">
        <v>33</v>
      </c>
    </row>
    <row r="4" spans="1:10" ht="18" thickTop="1" thickBot="1" x14ac:dyDescent="0.25">
      <c r="A4" s="46"/>
      <c r="B4" s="22" t="s">
        <v>9</v>
      </c>
      <c r="C4" s="8">
        <f>D11+D12+D15</f>
        <v>0.13304347826086957</v>
      </c>
      <c r="D4" s="2">
        <f t="array" ref="D4">G4/$C$7</f>
        <v>4.1739130434782605E-2</v>
      </c>
      <c r="E4" s="2">
        <f t="shared" si="1"/>
        <v>4.6065259117082528E-2</v>
      </c>
      <c r="F4" s="10">
        <f t="shared" si="2"/>
        <v>18.46153846153846</v>
      </c>
      <c r="G4" s="3">
        <v>80</v>
      </c>
      <c r="H4" s="3">
        <f t="shared" si="0"/>
        <v>960</v>
      </c>
      <c r="I4" s="1" t="s">
        <v>10</v>
      </c>
      <c r="J4" s="1" t="s">
        <v>34</v>
      </c>
    </row>
    <row r="5" spans="1:10" ht="18" thickTop="1" thickBot="1" x14ac:dyDescent="0.25">
      <c r="A5" s="46" t="s">
        <v>51</v>
      </c>
      <c r="B5" s="19" t="s">
        <v>28</v>
      </c>
      <c r="C5" s="9">
        <f>D14+D5</f>
        <v>7.4086956521739133E-2</v>
      </c>
      <c r="D5" s="2">
        <f t="array" ref="D5">G5/$C$7</f>
        <v>0</v>
      </c>
      <c r="E5" s="2">
        <f t="shared" si="1"/>
        <v>0</v>
      </c>
      <c r="F5" s="10">
        <f t="shared" si="2"/>
        <v>0</v>
      </c>
      <c r="G5" s="3"/>
      <c r="H5" s="3">
        <f t="shared" si="0"/>
        <v>0</v>
      </c>
      <c r="I5" s="1" t="s">
        <v>11</v>
      </c>
      <c r="J5" s="1" t="s">
        <v>47</v>
      </c>
    </row>
    <row r="6" spans="1:10" ht="17" thickBot="1" x14ac:dyDescent="0.25">
      <c r="A6" s="1" t="s">
        <v>12</v>
      </c>
      <c r="B6" s="1" t="s">
        <v>13</v>
      </c>
      <c r="C6" s="1" t="s">
        <v>14</v>
      </c>
      <c r="D6" s="2">
        <f t="array" ref="D6">G6/$C$7</f>
        <v>2.6086956521739129E-2</v>
      </c>
      <c r="E6" s="2">
        <f t="shared" si="1"/>
        <v>2.8790786948176581E-2</v>
      </c>
      <c r="F6" s="11">
        <f t="shared" si="2"/>
        <v>11.538461538461538</v>
      </c>
      <c r="G6" s="4">
        <v>50</v>
      </c>
      <c r="H6" s="4">
        <f t="shared" si="0"/>
        <v>600</v>
      </c>
      <c r="I6" s="1" t="s">
        <v>15</v>
      </c>
      <c r="J6" s="1" t="s">
        <v>42</v>
      </c>
    </row>
    <row r="7" spans="1:10" ht="18" thickTop="1" thickBot="1" x14ac:dyDescent="0.25">
      <c r="A7" s="16">
        <f>23000</f>
        <v>23000</v>
      </c>
      <c r="B7" s="12">
        <f>(C7*12)/52</f>
        <v>442.30769230769232</v>
      </c>
      <c r="C7" s="12">
        <f>A7/12</f>
        <v>1916.6666666666667</v>
      </c>
      <c r="D7" s="2">
        <f t="array" ref="D7">G7/$C$7</f>
        <v>3.6521739130434779E-2</v>
      </c>
      <c r="E7" s="2">
        <f t="shared" si="1"/>
        <v>4.0307101727447218E-2</v>
      </c>
      <c r="F7" s="10">
        <f t="shared" si="2"/>
        <v>16.153846153846153</v>
      </c>
      <c r="G7" s="3">
        <v>70</v>
      </c>
      <c r="H7" s="3">
        <f t="shared" si="0"/>
        <v>840</v>
      </c>
      <c r="I7" s="1" t="s">
        <v>16</v>
      </c>
      <c r="J7" s="1" t="s">
        <v>36</v>
      </c>
    </row>
    <row r="8" spans="1:10" ht="18" thickTop="1" thickBot="1" x14ac:dyDescent="0.25">
      <c r="A8" s="1" t="s">
        <v>46</v>
      </c>
      <c r="B8" s="47" t="s">
        <v>49</v>
      </c>
      <c r="C8" s="48"/>
      <c r="D8" s="2">
        <f t="array" ref="D8">G8/$C$7</f>
        <v>0.10434782608695652</v>
      </c>
      <c r="E8" s="2">
        <f t="shared" si="1"/>
        <v>0.11516314779270632</v>
      </c>
      <c r="F8" s="10">
        <f t="shared" si="2"/>
        <v>46.153846153846153</v>
      </c>
      <c r="G8" s="3">
        <v>200</v>
      </c>
      <c r="H8" s="3">
        <f t="shared" si="0"/>
        <v>2400</v>
      </c>
      <c r="I8" s="1" t="s">
        <v>17</v>
      </c>
      <c r="J8" s="1" t="s">
        <v>37</v>
      </c>
    </row>
    <row r="9" spans="1:10" ht="18" thickTop="1" thickBot="1" x14ac:dyDescent="0.25">
      <c r="A9" s="23">
        <v>0.5</v>
      </c>
      <c r="B9" s="3" t="s">
        <v>5</v>
      </c>
      <c r="C9" s="2">
        <f>SUM(E2+E3+E4+E5+E7+E8+E10)</f>
        <v>0.6362763915547025</v>
      </c>
      <c r="D9" s="2">
        <f t="array" ref="D9">G9/$C$7</f>
        <v>9.3913043478260863E-2</v>
      </c>
      <c r="E9" s="2">
        <f t="shared" si="1"/>
        <v>0.10364683301343569</v>
      </c>
      <c r="F9" s="11">
        <f t="shared" si="2"/>
        <v>41.53846153846154</v>
      </c>
      <c r="G9" s="4">
        <v>180</v>
      </c>
      <c r="H9" s="4">
        <f t="shared" si="0"/>
        <v>2160</v>
      </c>
      <c r="I9" s="1" t="s">
        <v>18</v>
      </c>
      <c r="J9" s="1" t="s">
        <v>38</v>
      </c>
    </row>
    <row r="10" spans="1:10" ht="18" thickTop="1" thickBot="1" x14ac:dyDescent="0.25">
      <c r="A10" s="23">
        <v>0.3</v>
      </c>
      <c r="B10" s="18" t="s">
        <v>7</v>
      </c>
      <c r="C10" s="2">
        <f>SUM(E6+E9)</f>
        <v>0.13243761996161227</v>
      </c>
      <c r="D10" s="2">
        <f t="array" ref="D10">G10/$C$7</f>
        <v>2.3478260869565216E-2</v>
      </c>
      <c r="E10" s="2">
        <f t="shared" si="1"/>
        <v>2.5911708253358923E-2</v>
      </c>
      <c r="F10" s="10">
        <f t="shared" si="2"/>
        <v>10.384615384615385</v>
      </c>
      <c r="G10" s="3">
        <v>45</v>
      </c>
      <c r="H10" s="3">
        <f t="shared" si="0"/>
        <v>540</v>
      </c>
      <c r="I10" s="1" t="s">
        <v>24</v>
      </c>
      <c r="J10" s="15" t="s">
        <v>25</v>
      </c>
    </row>
    <row r="11" spans="1:10" ht="17" thickTop="1" x14ac:dyDescent="0.2">
      <c r="A11" s="49">
        <v>0.2</v>
      </c>
      <c r="B11" s="22" t="s">
        <v>9</v>
      </c>
      <c r="C11" s="2">
        <f>SUM(E11+E12+E15)</f>
        <v>0.14683301343570057</v>
      </c>
      <c r="D11" s="2">
        <f t="array" ref="D11">G11/$C$7</f>
        <v>4.6956521739130432E-2</v>
      </c>
      <c r="E11" s="2">
        <f t="shared" si="1"/>
        <v>5.1823416506717845E-2</v>
      </c>
      <c r="F11" s="12">
        <f t="shared" si="2"/>
        <v>20.76923076923077</v>
      </c>
      <c r="G11" s="5">
        <v>90</v>
      </c>
      <c r="H11" s="5">
        <f t="shared" si="0"/>
        <v>1080</v>
      </c>
      <c r="I11" s="1" t="s">
        <v>19</v>
      </c>
      <c r="J11" s="1" t="s">
        <v>39</v>
      </c>
    </row>
    <row r="12" spans="1:10" ht="17" thickBot="1" x14ac:dyDescent="0.25">
      <c r="A12" s="49"/>
      <c r="B12" s="19" t="s">
        <v>28</v>
      </c>
      <c r="C12" s="2">
        <f>SUM(E14)</f>
        <v>8.1765834932821496E-2</v>
      </c>
      <c r="D12" s="2">
        <f t="array" ref="D12">G12/$C$7</f>
        <v>5.4782608695652171E-2</v>
      </c>
      <c r="E12" s="2">
        <f t="shared" si="1"/>
        <v>6.0460652591170824E-2</v>
      </c>
      <c r="F12" s="12">
        <f t="shared" si="2"/>
        <v>24.23076923076923</v>
      </c>
      <c r="G12" s="5">
        <v>105</v>
      </c>
      <c r="H12" s="5">
        <f t="shared" si="0"/>
        <v>1260</v>
      </c>
      <c r="I12" s="1" t="s">
        <v>20</v>
      </c>
      <c r="J12" s="1" t="s">
        <v>43</v>
      </c>
    </row>
    <row r="13" spans="1:10" ht="18" thickTop="1" thickBot="1" x14ac:dyDescent="0.25">
      <c r="D13" s="2">
        <f t="array" ref="D13">G13/$C$7</f>
        <v>9.3913043478260863E-2</v>
      </c>
      <c r="E13" s="2" t="s">
        <v>31</v>
      </c>
      <c r="F13" s="13">
        <f t="shared" si="2"/>
        <v>41.53846153846154</v>
      </c>
      <c r="G13" s="6">
        <v>180</v>
      </c>
      <c r="H13" s="6">
        <f t="shared" si="0"/>
        <v>2160</v>
      </c>
      <c r="I13" s="1" t="s">
        <v>1</v>
      </c>
      <c r="J13" s="1" t="s">
        <v>53</v>
      </c>
    </row>
    <row r="14" spans="1:10" ht="17" thickTop="1" x14ac:dyDescent="0.2">
      <c r="D14" s="2">
        <f t="array" ref="D14">G14/$C$7</f>
        <v>7.4086956521739133E-2</v>
      </c>
      <c r="E14" s="2">
        <f t="shared" si="1"/>
        <v>8.1765834932821496E-2</v>
      </c>
      <c r="F14" s="20">
        <f t="shared" si="2"/>
        <v>32.769230769230766</v>
      </c>
      <c r="G14" s="19">
        <v>142</v>
      </c>
      <c r="H14" s="19">
        <f t="shared" si="0"/>
        <v>1704</v>
      </c>
      <c r="I14" s="1" t="s">
        <v>21</v>
      </c>
      <c r="J14" s="1" t="s">
        <v>44</v>
      </c>
    </row>
    <row r="15" spans="1:10" ht="16" x14ac:dyDescent="0.2">
      <c r="D15" s="2">
        <f t="array" ref="D15">G15/$C$7</f>
        <v>3.1304347826086952E-2</v>
      </c>
      <c r="E15" s="2">
        <f t="shared" si="1"/>
        <v>3.4548944337811902E-2</v>
      </c>
      <c r="F15" s="12">
        <f t="shared" si="2"/>
        <v>13.846153846153847</v>
      </c>
      <c r="G15" s="5">
        <v>60</v>
      </c>
      <c r="H15" s="5">
        <f t="shared" si="0"/>
        <v>720</v>
      </c>
      <c r="I15" s="1" t="s">
        <v>22</v>
      </c>
      <c r="J15" s="1" t="s">
        <v>41</v>
      </c>
    </row>
    <row r="16" spans="1:10" x14ac:dyDescent="0.15">
      <c r="F16" s="1" t="s">
        <v>23</v>
      </c>
      <c r="G16" s="1" t="s">
        <v>23</v>
      </c>
      <c r="H16" s="1" t="s">
        <v>23</v>
      </c>
      <c r="J16" s="14"/>
    </row>
    <row r="17" spans="5:10" x14ac:dyDescent="0.15">
      <c r="F17" s="14">
        <f>SUM(F2:F16)</f>
        <v>441.23076923076923</v>
      </c>
      <c r="G17" s="1">
        <f>SUM(G2:G16)</f>
        <v>1912</v>
      </c>
      <c r="H17" s="1">
        <f t="shared" ref="H17" si="3">G17*12</f>
        <v>22944</v>
      </c>
      <c r="J17" s="14"/>
    </row>
    <row r="18" spans="5:10" x14ac:dyDescent="0.15">
      <c r="E18" s="1" t="s">
        <v>0</v>
      </c>
      <c r="F18" s="14">
        <f>B7-F17</f>
        <v>1.0769230769230944</v>
      </c>
      <c r="G18" s="14">
        <f>C7-G17</f>
        <v>4.6666666666667425</v>
      </c>
      <c r="H18" s="1">
        <f>A7-H17</f>
        <v>56</v>
      </c>
      <c r="J18" s="14"/>
    </row>
    <row r="19" spans="5:10" x14ac:dyDescent="0.15">
      <c r="J19" s="14"/>
    </row>
    <row r="20" spans="5:10" x14ac:dyDescent="0.15">
      <c r="F20" s="1" t="s">
        <v>26</v>
      </c>
      <c r="G20" s="1">
        <f>SUM(G2,G3,G4,G7,G8,G10,G13,G5)*3</f>
        <v>3855</v>
      </c>
    </row>
    <row r="21" spans="5:10" x14ac:dyDescent="0.15">
      <c r="F21" s="1" t="s">
        <v>27</v>
      </c>
      <c r="G21" s="1">
        <f>G20/3</f>
        <v>1285</v>
      </c>
    </row>
  </sheetData>
  <mergeCells count="2">
    <mergeCell ref="B8:C8"/>
    <mergeCell ref="A11:A12"/>
  </mergeCells>
  <conditionalFormatting sqref="F18:H18">
    <cfRule type="iconSet" priority="2">
      <iconSet>
        <cfvo type="percent" val="0"/>
        <cfvo type="percent" val="33"/>
        <cfvo type="percent" val="67"/>
      </iconSet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4294967292" verticalDpi="4294967292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52E1AF5-D396-504E-ADA6-4756AAE642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F18:H18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Matt's 1st year budget</vt:lpstr>
      <vt:lpstr>TA-RA without loans</vt:lpstr>
      <vt:lpstr>TA-RA car with loans</vt:lpstr>
      <vt:lpstr>TA-RA car with interest only</vt:lpstr>
      <vt:lpstr>TA-RA with interest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Vaughan</dc:creator>
  <cp:lastModifiedBy>Microsoft Office User</cp:lastModifiedBy>
  <dcterms:created xsi:type="dcterms:W3CDTF">2016-09-14T03:18:12Z</dcterms:created>
  <dcterms:modified xsi:type="dcterms:W3CDTF">2020-09-23T17:53:53Z</dcterms:modified>
</cp:coreProperties>
</file>